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2024 Equalization\Studies\Land Value Analysis-USE AGGREGATE\Agricultural\"/>
    </mc:Choice>
  </mc:AlternateContent>
  <xr:revisionPtr revIDLastSave="0" documentId="13_ncr:1_{B5E3415D-E5E6-40A8-959D-CB8A622546F5}" xr6:coauthVersionLast="47" xr6:coauthVersionMax="47" xr10:uidLastSave="{00000000-0000-0000-0000-000000000000}"/>
  <bookViews>
    <workbookView xWindow="30075" yWindow="945" windowWidth="19695" windowHeight="13275" xr2:uid="{00000000-000D-0000-FFFF-FFFF00000000}"/>
  </bookViews>
  <sheets>
    <sheet name="REVISED MAP-T 10-21-24" sheetId="17" r:id="rId1"/>
    <sheet name="updated MAP Non-T 10-17-24" sheetId="15" r:id="rId2"/>
    <sheet name="Descriptions" sheetId="13" r:id="rId3"/>
    <sheet name="24 T &amp; NT Summary" sheetId="6" r:id="rId4"/>
    <sheet name="For EQ Appraiser" sheetId="11" r:id="rId5"/>
    <sheet name="Notes from ASSR to consider" sheetId="12" r:id="rId6"/>
    <sheet name="OLD MAP-T" sheetId="5" r:id="rId7"/>
    <sheet name="old DONT USE MAP-T" sheetId="14" r:id="rId8"/>
    <sheet name="OLD MAP Non-T" sheetId="9" r:id="rId9"/>
  </sheets>
  <definedNames>
    <definedName name="_xlnm.Print_Area" localSheetId="3">'24 T &amp; NT Summary'!$A$1:$G$32</definedName>
    <definedName name="_xlnm.Print_Area" localSheetId="7">'old DONT USE MAP-T'!$R$2:$AL$106</definedName>
    <definedName name="_xlnm.Print_Area" localSheetId="6">'OLD MAP-T'!$R$2:$AL$103</definedName>
    <definedName name="_xlnm.Print_Area" localSheetId="0">'REVISED MAP-T 10-21-24'!$R$2:$AL$110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6" l="1"/>
  <c r="D16" i="6"/>
  <c r="D30" i="6"/>
  <c r="D29" i="6"/>
  <c r="D20" i="6"/>
  <c r="D19" i="6"/>
  <c r="D18" i="6"/>
  <c r="D11" i="6"/>
  <c r="D7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P5" i="6"/>
  <c r="Q5" i="6"/>
  <c r="V5" i="6"/>
  <c r="X5" i="6"/>
  <c r="AD5" i="6"/>
  <c r="P6" i="6"/>
  <c r="Q6" i="6"/>
  <c r="V6" i="6"/>
  <c r="X6" i="6"/>
  <c r="AD6" i="6"/>
  <c r="P7" i="6"/>
  <c r="Q7" i="6"/>
  <c r="V7" i="6"/>
  <c r="X7" i="6"/>
  <c r="P8" i="6"/>
  <c r="Q8" i="6"/>
  <c r="V8" i="6"/>
  <c r="X8" i="6"/>
  <c r="AD8" i="6"/>
  <c r="P9" i="6"/>
  <c r="Q9" i="6"/>
  <c r="V9" i="6"/>
  <c r="X9" i="6"/>
  <c r="AD9" i="6"/>
  <c r="P10" i="6"/>
  <c r="Q10" i="6"/>
  <c r="V10" i="6"/>
  <c r="X10" i="6"/>
  <c r="AD10" i="6"/>
  <c r="P11" i="6"/>
  <c r="Q11" i="6"/>
  <c r="V11" i="6"/>
  <c r="X11" i="6"/>
  <c r="AD11" i="6"/>
  <c r="P12" i="6"/>
  <c r="Q12" i="6"/>
  <c r="V12" i="6"/>
  <c r="X12" i="6"/>
  <c r="AD12" i="6"/>
  <c r="P13" i="6"/>
  <c r="Q13" i="6"/>
  <c r="V13" i="6"/>
  <c r="X13" i="6"/>
  <c r="AD13" i="6"/>
  <c r="P14" i="6"/>
  <c r="Q14" i="6"/>
  <c r="V14" i="6"/>
  <c r="X14" i="6"/>
  <c r="AD14" i="6"/>
  <c r="P15" i="6"/>
  <c r="Q15" i="6"/>
  <c r="V15" i="6"/>
  <c r="X15" i="6"/>
  <c r="AD15" i="6"/>
  <c r="P16" i="6"/>
  <c r="Q16" i="6"/>
  <c r="V16" i="6"/>
  <c r="X16" i="6"/>
  <c r="AD16" i="6"/>
  <c r="P17" i="6"/>
  <c r="Q17" i="6"/>
  <c r="V17" i="6"/>
  <c r="X17" i="6"/>
  <c r="AD17" i="6"/>
  <c r="P18" i="6"/>
  <c r="Q18" i="6"/>
  <c r="V18" i="6"/>
  <c r="X18" i="6"/>
  <c r="AD18" i="6"/>
  <c r="P19" i="6"/>
  <c r="Q19" i="6"/>
  <c r="V19" i="6"/>
  <c r="X19" i="6"/>
  <c r="AD19" i="6"/>
  <c r="P20" i="6"/>
  <c r="Q20" i="6"/>
  <c r="V20" i="6"/>
  <c r="X20" i="6"/>
  <c r="AD20" i="6"/>
  <c r="O4" i="6"/>
  <c r="D10" i="6"/>
  <c r="D31" i="6"/>
  <c r="D28" i="6"/>
  <c r="D27" i="6"/>
  <c r="D26" i="6"/>
  <c r="D25" i="6"/>
  <c r="D24" i="6"/>
  <c r="D23" i="6"/>
  <c r="D21" i="6"/>
  <c r="D14" i="6"/>
  <c r="D6" i="6"/>
  <c r="D5" i="6"/>
  <c r="D32" i="6"/>
  <c r="D22" i="6"/>
  <c r="D17" i="6"/>
  <c r="D13" i="6"/>
  <c r="D12" i="6"/>
  <c r="D9" i="6"/>
  <c r="D8" i="6"/>
  <c r="F32" i="6"/>
  <c r="F22" i="6"/>
  <c r="F17" i="6"/>
  <c r="F13" i="6"/>
  <c r="F12" i="6"/>
  <c r="F9" i="6"/>
  <c r="F8" i="6"/>
  <c r="F5" i="6"/>
  <c r="F6" i="6"/>
  <c r="F10" i="6"/>
  <c r="F14" i="6"/>
  <c r="F31" i="6"/>
  <c r="F28" i="6"/>
  <c r="F26" i="6"/>
  <c r="F25" i="6"/>
  <c r="F24" i="6"/>
  <c r="F23" i="6"/>
  <c r="F21" i="6"/>
  <c r="F30" i="6"/>
  <c r="F29" i="6"/>
  <c r="F20" i="6"/>
  <c r="F19" i="6"/>
  <c r="F18" i="6"/>
  <c r="F16" i="6"/>
  <c r="F15" i="6"/>
  <c r="F11" i="6"/>
  <c r="F7" i="6"/>
  <c r="AH54" i="15" l="1"/>
  <c r="AJ55" i="15" s="1"/>
  <c r="AC54" i="15"/>
  <c r="AJ54" i="15"/>
  <c r="AN50" i="15"/>
  <c r="AI62" i="15"/>
  <c r="AC62" i="15"/>
  <c r="AJ62" i="15" s="1"/>
  <c r="AH38" i="15"/>
  <c r="X29" i="6"/>
  <c r="V29" i="6"/>
  <c r="AD29" i="6" s="1"/>
  <c r="AI108" i="17"/>
  <c r="AN88" i="17"/>
  <c r="AI88" i="17"/>
  <c r="AC88" i="17"/>
  <c r="AJ88" i="17" s="1"/>
  <c r="AI87" i="17"/>
  <c r="AC87" i="17"/>
  <c r="AM88" i="17" s="1"/>
  <c r="AO88" i="17" l="1"/>
  <c r="AJ87" i="17"/>
  <c r="AI110" i="17" l="1"/>
  <c r="AI109" i="17"/>
  <c r="AN103" i="17"/>
  <c r="AM103" i="17"/>
  <c r="AJ103" i="17"/>
  <c r="AI103" i="17"/>
  <c r="AJ102" i="17"/>
  <c r="AI102" i="17"/>
  <c r="AJ101" i="17"/>
  <c r="AI101" i="17"/>
  <c r="AJ100" i="17"/>
  <c r="AI100" i="17"/>
  <c r="AM99" i="17"/>
  <c r="AJ99" i="17"/>
  <c r="AI99" i="17"/>
  <c r="AH98" i="17"/>
  <c r="AJ98" i="17" s="1"/>
  <c r="AJ97" i="17"/>
  <c r="AI97" i="17"/>
  <c r="AJ96" i="17"/>
  <c r="AI96" i="17"/>
  <c r="AJ95" i="17"/>
  <c r="AI95" i="17"/>
  <c r="AJ94" i="17"/>
  <c r="AI94" i="17"/>
  <c r="AJ93" i="17"/>
  <c r="AI93" i="17"/>
  <c r="AN92" i="17"/>
  <c r="AI92" i="17"/>
  <c r="AC92" i="17"/>
  <c r="AJ92" i="17" s="1"/>
  <c r="AJ91" i="17"/>
  <c r="AI91" i="17"/>
  <c r="AJ90" i="17"/>
  <c r="AI90" i="17"/>
  <c r="AJ89" i="17"/>
  <c r="AI89" i="17"/>
  <c r="AN86" i="17"/>
  <c r="AM86" i="17"/>
  <c r="AJ86" i="17"/>
  <c r="AI86" i="17"/>
  <c r="AJ85" i="17"/>
  <c r="AI85" i="17"/>
  <c r="AJ84" i="17"/>
  <c r="AI84" i="17"/>
  <c r="AJ83" i="17"/>
  <c r="AI83" i="17"/>
  <c r="AJ82" i="17"/>
  <c r="AI82" i="17"/>
  <c r="AJ81" i="17"/>
  <c r="AI81" i="17"/>
  <c r="AN80" i="17"/>
  <c r="AM80" i="17"/>
  <c r="AJ80" i="17"/>
  <c r="AI80" i="17"/>
  <c r="AJ79" i="17"/>
  <c r="AI79" i="17"/>
  <c r="AJ78" i="17"/>
  <c r="AI78" i="17"/>
  <c r="AJ77" i="17"/>
  <c r="AI77" i="17"/>
  <c r="AJ76" i="17"/>
  <c r="AI76" i="17"/>
  <c r="AJ75" i="17"/>
  <c r="AI75" i="17"/>
  <c r="AN74" i="17"/>
  <c r="AM74" i="17"/>
  <c r="AO74" i="17" s="1"/>
  <c r="AJ74" i="17"/>
  <c r="AI74" i="17"/>
  <c r="AJ73" i="17"/>
  <c r="AI73" i="17"/>
  <c r="AJ72" i="17"/>
  <c r="AI72" i="17"/>
  <c r="AJ71" i="17"/>
  <c r="AI71" i="17"/>
  <c r="AN70" i="17"/>
  <c r="AM70" i="17"/>
  <c r="AJ70" i="17"/>
  <c r="AI70" i="17"/>
  <c r="AJ69" i="17"/>
  <c r="AI69" i="17"/>
  <c r="AJ68" i="17"/>
  <c r="AI68" i="17"/>
  <c r="AJ67" i="17"/>
  <c r="AI67" i="17"/>
  <c r="AJ66" i="17"/>
  <c r="AI66" i="17"/>
  <c r="AN65" i="17"/>
  <c r="AM65" i="17"/>
  <c r="AJ65" i="17"/>
  <c r="AI65" i="17"/>
  <c r="AJ64" i="17"/>
  <c r="AI64" i="17"/>
  <c r="AJ63" i="17"/>
  <c r="AI63" i="17"/>
  <c r="AJ62" i="17"/>
  <c r="AI62" i="17"/>
  <c r="AJ61" i="17"/>
  <c r="AI61" i="17"/>
  <c r="AJ60" i="17"/>
  <c r="AI60" i="17"/>
  <c r="AI54" i="17"/>
  <c r="AC54" i="17"/>
  <c r="AJ54" i="17" s="1"/>
  <c r="AN53" i="17"/>
  <c r="AN49" i="17"/>
  <c r="AI49" i="17"/>
  <c r="AC49" i="17"/>
  <c r="AJ49" i="17" s="1"/>
  <c r="AN48" i="17"/>
  <c r="AI48" i="17"/>
  <c r="AC48" i="17"/>
  <c r="AJ48" i="17" s="1"/>
  <c r="AI47" i="17"/>
  <c r="AC47" i="17"/>
  <c r="AN46" i="17"/>
  <c r="AI46" i="17"/>
  <c r="AC46" i="17"/>
  <c r="AM46" i="17" s="1"/>
  <c r="AH45" i="17"/>
  <c r="AH50" i="17" s="1"/>
  <c r="AG45" i="17"/>
  <c r="AC45" i="17"/>
  <c r="AC44" i="17"/>
  <c r="AM45" i="17" s="1"/>
  <c r="AN43" i="17"/>
  <c r="AI43" i="17"/>
  <c r="AC43" i="17"/>
  <c r="AJ43" i="17" s="1"/>
  <c r="AI42" i="17"/>
  <c r="AC42" i="17"/>
  <c r="AJ42" i="17" s="1"/>
  <c r="AI41" i="17"/>
  <c r="AC41" i="17"/>
  <c r="AJ41" i="17" s="1"/>
  <c r="AI40" i="17"/>
  <c r="AC40" i="17"/>
  <c r="AJ40" i="17" s="1"/>
  <c r="AI39" i="17"/>
  <c r="AC39" i="17"/>
  <c r="AN38" i="17"/>
  <c r="AI38" i="17"/>
  <c r="AC38" i="17"/>
  <c r="AJ38" i="17" s="1"/>
  <c r="AI37" i="17"/>
  <c r="AC37" i="17"/>
  <c r="AJ37" i="17" s="1"/>
  <c r="AI36" i="17"/>
  <c r="AC36" i="17"/>
  <c r="AJ36" i="17" s="1"/>
  <c r="AI35" i="17"/>
  <c r="AC35" i="17"/>
  <c r="AJ35" i="17" s="1"/>
  <c r="AN34" i="17"/>
  <c r="AI34" i="17"/>
  <c r="AC34" i="17"/>
  <c r="AJ34" i="17" s="1"/>
  <c r="AI33" i="17"/>
  <c r="AC33" i="17"/>
  <c r="AJ33" i="17" s="1"/>
  <c r="AI32" i="17"/>
  <c r="AC32" i="17"/>
  <c r="AJ32" i="17" s="1"/>
  <c r="AI31" i="17"/>
  <c r="AC31" i="17"/>
  <c r="AJ31" i="17" s="1"/>
  <c r="AI30" i="17"/>
  <c r="AC30" i="17"/>
  <c r="AJ30" i="17" s="1"/>
  <c r="AN29" i="17"/>
  <c r="AI29" i="17"/>
  <c r="AC29" i="17"/>
  <c r="AJ29" i="17" s="1"/>
  <c r="AI28" i="17"/>
  <c r="AC28" i="17"/>
  <c r="AJ28" i="17" s="1"/>
  <c r="AI27" i="17"/>
  <c r="AC27" i="17"/>
  <c r="AJ27" i="17" s="1"/>
  <c r="AN26" i="17"/>
  <c r="AI26" i="17"/>
  <c r="AC26" i="17"/>
  <c r="AJ26" i="17" s="1"/>
  <c r="AI25" i="17"/>
  <c r="AC25" i="17"/>
  <c r="AJ25" i="17" s="1"/>
  <c r="AI24" i="17"/>
  <c r="AC24" i="17"/>
  <c r="AJ24" i="17" s="1"/>
  <c r="AI23" i="17"/>
  <c r="AC23" i="17"/>
  <c r="AJ23" i="17" s="1"/>
  <c r="AN22" i="17"/>
  <c r="AI22" i="17"/>
  <c r="AC22" i="17"/>
  <c r="AJ22" i="17" s="1"/>
  <c r="AJ16" i="17"/>
  <c r="AI16" i="17"/>
  <c r="AH12" i="17"/>
  <c r="AI12" i="17" s="1"/>
  <c r="AC12" i="17"/>
  <c r="AJ12" i="17" s="1"/>
  <c r="AN11" i="17"/>
  <c r="AI11" i="17"/>
  <c r="AC11" i="17"/>
  <c r="AM11" i="17" s="1"/>
  <c r="AN10" i="17"/>
  <c r="AI10" i="17"/>
  <c r="AC10" i="17"/>
  <c r="AJ10" i="17" s="1"/>
  <c r="AI9" i="17"/>
  <c r="AC9" i="17"/>
  <c r="AJ9" i="17" s="1"/>
  <c r="AI8" i="17"/>
  <c r="AC8" i="17"/>
  <c r="AJ8" i="17" s="1"/>
  <c r="AJ7" i="17"/>
  <c r="AI7" i="17"/>
  <c r="AN6" i="17"/>
  <c r="AI6" i="17"/>
  <c r="AC6" i="17"/>
  <c r="AJ6" i="17" s="1"/>
  <c r="AI5" i="17"/>
  <c r="AC5" i="17"/>
  <c r="AJ5" i="17" s="1"/>
  <c r="AI4" i="17"/>
  <c r="AC4" i="17"/>
  <c r="AJ50" i="17" l="1"/>
  <c r="AO65" i="17"/>
  <c r="AO70" i="17"/>
  <c r="AO80" i="17"/>
  <c r="AM48" i="17"/>
  <c r="AO48" i="17" s="1"/>
  <c r="AM53" i="17"/>
  <c r="AO53" i="17" s="1"/>
  <c r="AO46" i="17"/>
  <c r="AO11" i="17"/>
  <c r="AO103" i="17"/>
  <c r="AC104" i="17"/>
  <c r="AN99" i="17"/>
  <c r="AO99" i="17" s="1"/>
  <c r="AH104" i="17"/>
  <c r="AJ46" i="17"/>
  <c r="AH13" i="17"/>
  <c r="AM22" i="17"/>
  <c r="AO22" i="17" s="1"/>
  <c r="AM38" i="17"/>
  <c r="AO38" i="17" s="1"/>
  <c r="AM92" i="17"/>
  <c r="AO92" i="17" s="1"/>
  <c r="AM43" i="17"/>
  <c r="AO43" i="17" s="1"/>
  <c r="AM12" i="17"/>
  <c r="AJ104" i="17"/>
  <c r="AC13" i="17"/>
  <c r="AN12" i="17"/>
  <c r="AO86" i="17"/>
  <c r="AM49" i="17"/>
  <c r="AO49" i="17" s="1"/>
  <c r="AI45" i="17"/>
  <c r="AJ47" i="17"/>
  <c r="AM29" i="17"/>
  <c r="AO29" i="17" s="1"/>
  <c r="AM6" i="17"/>
  <c r="AO6" i="17" s="1"/>
  <c r="AM34" i="17"/>
  <c r="AO34" i="17" s="1"/>
  <c r="AI98" i="17"/>
  <c r="AM10" i="17"/>
  <c r="AO10" i="17" s="1"/>
  <c r="AJ4" i="17"/>
  <c r="AJ45" i="17"/>
  <c r="AM26" i="17"/>
  <c r="AO26" i="17" s="1"/>
  <c r="AC50" i="17"/>
  <c r="AJ51" i="17" s="1"/>
  <c r="AJ11" i="17"/>
  <c r="AN45" i="17"/>
  <c r="AO45" i="17" s="1"/>
  <c r="AJ39" i="17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X25" i="6"/>
  <c r="X26" i="6"/>
  <c r="X27" i="6"/>
  <c r="X28" i="6"/>
  <c r="X30" i="6"/>
  <c r="X31" i="6"/>
  <c r="X32" i="6"/>
  <c r="V25" i="6"/>
  <c r="AD25" i="6" s="1"/>
  <c r="V26" i="6"/>
  <c r="AD26" i="6" s="1"/>
  <c r="AD27" i="6"/>
  <c r="V28" i="6"/>
  <c r="AD28" i="6" s="1"/>
  <c r="V30" i="6"/>
  <c r="AD30" i="6" s="1"/>
  <c r="V31" i="6"/>
  <c r="AD31" i="6" s="1"/>
  <c r="V32" i="6"/>
  <c r="AD32" i="6" s="1"/>
  <c r="X21" i="6"/>
  <c r="X22" i="6"/>
  <c r="X23" i="6"/>
  <c r="V21" i="6"/>
  <c r="AD21" i="6" s="1"/>
  <c r="V22" i="6"/>
  <c r="AD22" i="6" s="1"/>
  <c r="V23" i="6"/>
  <c r="X24" i="6"/>
  <c r="V24" i="6"/>
  <c r="AD24" i="6" s="1"/>
  <c r="AH14" i="15"/>
  <c r="AI20" i="15"/>
  <c r="AC20" i="15"/>
  <c r="AJ20" i="15" s="1"/>
  <c r="AN7" i="15"/>
  <c r="AJ13" i="17" l="1"/>
  <c r="AJ14" i="17"/>
  <c r="AJ105" i="17"/>
  <c r="AO12" i="17"/>
  <c r="AD23" i="6"/>
  <c r="AJ15" i="14" l="1"/>
  <c r="AI15" i="14"/>
  <c r="AH15" i="14"/>
  <c r="AG15" i="14"/>
  <c r="AC15" i="14"/>
  <c r="AC14" i="14"/>
  <c r="AB15" i="14"/>
  <c r="AI58" i="15"/>
  <c r="AI57" i="15"/>
  <c r="AI49" i="15"/>
  <c r="AI50" i="15"/>
  <c r="AI52" i="15"/>
  <c r="AI53" i="15"/>
  <c r="AI48" i="15"/>
  <c r="AI27" i="15"/>
  <c r="AI28" i="15"/>
  <c r="AI29" i="15"/>
  <c r="AI30" i="15"/>
  <c r="AI31" i="15"/>
  <c r="AI51" i="15"/>
  <c r="AI32" i="15"/>
  <c r="AI33" i="15"/>
  <c r="AI34" i="15"/>
  <c r="AI35" i="15"/>
  <c r="AI36" i="15"/>
  <c r="AI37" i="15"/>
  <c r="AI26" i="15"/>
  <c r="AI5" i="15"/>
  <c r="AI6" i="15"/>
  <c r="AI7" i="15"/>
  <c r="AI8" i="15"/>
  <c r="AI9" i="15"/>
  <c r="AI10" i="15"/>
  <c r="AI11" i="15"/>
  <c r="AI12" i="15"/>
  <c r="AI13" i="15"/>
  <c r="AI4" i="15"/>
  <c r="AC58" i="15"/>
  <c r="AJ58" i="15" s="1"/>
  <c r="AC57" i="15"/>
  <c r="AJ57" i="15" s="1"/>
  <c r="AC49" i="15"/>
  <c r="AC50" i="15"/>
  <c r="AJ50" i="15" s="1"/>
  <c r="AC52" i="15"/>
  <c r="AM52" i="15" s="1"/>
  <c r="AC53" i="15"/>
  <c r="AJ53" i="15" s="1"/>
  <c r="AC48" i="15"/>
  <c r="AC27" i="15"/>
  <c r="AJ27" i="15" s="1"/>
  <c r="AC28" i="15"/>
  <c r="AJ28" i="15" s="1"/>
  <c r="AC29" i="15"/>
  <c r="AJ29" i="15" s="1"/>
  <c r="AC30" i="15"/>
  <c r="AC31" i="15"/>
  <c r="AJ31" i="15" s="1"/>
  <c r="AC51" i="15"/>
  <c r="AJ51" i="15" s="1"/>
  <c r="AC32" i="15"/>
  <c r="AJ32" i="15" s="1"/>
  <c r="AC33" i="15"/>
  <c r="AJ33" i="15" s="1"/>
  <c r="AC34" i="15"/>
  <c r="AJ34" i="15" s="1"/>
  <c r="AC35" i="15"/>
  <c r="AJ35" i="15" s="1"/>
  <c r="AC36" i="15"/>
  <c r="AJ36" i="15" s="1"/>
  <c r="AC37" i="15"/>
  <c r="AJ37" i="15" s="1"/>
  <c r="AC26" i="15"/>
  <c r="AC5" i="15"/>
  <c r="AC6" i="15"/>
  <c r="AJ6" i="15" s="1"/>
  <c r="AC7" i="15"/>
  <c r="AJ7" i="15" s="1"/>
  <c r="AC8" i="15"/>
  <c r="AJ8" i="15" s="1"/>
  <c r="AC9" i="15"/>
  <c r="AJ9" i="15" s="1"/>
  <c r="AC10" i="15"/>
  <c r="AJ10" i="15" s="1"/>
  <c r="AC11" i="15"/>
  <c r="AJ11" i="15" s="1"/>
  <c r="AC12" i="15"/>
  <c r="AJ12" i="15" s="1"/>
  <c r="AC13" i="15"/>
  <c r="AJ13" i="15" s="1"/>
  <c r="AC4" i="15"/>
  <c r="AN48" i="14"/>
  <c r="AN45" i="14"/>
  <c r="AN20" i="14"/>
  <c r="AM20" i="14"/>
  <c r="AN10" i="14"/>
  <c r="AN8" i="14"/>
  <c r="AN7" i="14"/>
  <c r="AM53" i="15"/>
  <c r="AN53" i="15"/>
  <c r="AN52" i="15"/>
  <c r="AN48" i="15"/>
  <c r="AN51" i="15"/>
  <c r="AN26" i="15"/>
  <c r="AN4" i="15"/>
  <c r="AN33" i="15"/>
  <c r="AN35" i="15"/>
  <c r="AN37" i="15"/>
  <c r="AN31" i="15"/>
  <c r="AN29" i="15"/>
  <c r="AN13" i="15"/>
  <c r="AN9" i="15"/>
  <c r="AI106" i="14"/>
  <c r="AI105" i="14"/>
  <c r="AJ60" i="14"/>
  <c r="AJ61" i="14"/>
  <c r="AJ62" i="14"/>
  <c r="AJ63" i="14"/>
  <c r="AJ64" i="14"/>
  <c r="AJ65" i="14"/>
  <c r="AJ66" i="14"/>
  <c r="AJ67" i="14"/>
  <c r="AJ68" i="14"/>
  <c r="AJ69" i="14"/>
  <c r="AJ70" i="14"/>
  <c r="AJ71" i="14"/>
  <c r="AJ72" i="14"/>
  <c r="AJ73" i="14"/>
  <c r="AJ74" i="14"/>
  <c r="AJ75" i="14"/>
  <c r="AJ76" i="14"/>
  <c r="AJ77" i="14"/>
  <c r="AJ78" i="14"/>
  <c r="AJ79" i="14"/>
  <c r="AJ80" i="14"/>
  <c r="AJ81" i="14"/>
  <c r="AJ82" i="14"/>
  <c r="AJ83" i="14"/>
  <c r="AJ84" i="14"/>
  <c r="AJ85" i="14"/>
  <c r="AJ86" i="14"/>
  <c r="AJ87" i="14"/>
  <c r="AJ88" i="14"/>
  <c r="AJ90" i="14"/>
  <c r="AJ91" i="14"/>
  <c r="AJ92" i="14"/>
  <c r="AJ93" i="14"/>
  <c r="AJ94" i="14"/>
  <c r="AJ96" i="14"/>
  <c r="AJ97" i="14"/>
  <c r="AJ98" i="14"/>
  <c r="AJ99" i="14"/>
  <c r="AJ100" i="14"/>
  <c r="AJ59" i="14"/>
  <c r="AI60" i="14"/>
  <c r="AI61" i="14"/>
  <c r="AI62" i="14"/>
  <c r="AI63" i="14"/>
  <c r="AI64" i="14"/>
  <c r="AI65" i="14"/>
  <c r="AI66" i="14"/>
  <c r="AI67" i="14"/>
  <c r="AI68" i="14"/>
  <c r="AI69" i="14"/>
  <c r="AI70" i="14"/>
  <c r="AI71" i="14"/>
  <c r="AI72" i="14"/>
  <c r="AI73" i="14"/>
  <c r="AI74" i="14"/>
  <c r="AI75" i="14"/>
  <c r="AI76" i="14"/>
  <c r="AI77" i="14"/>
  <c r="AI78" i="14"/>
  <c r="AI79" i="14"/>
  <c r="AI80" i="14"/>
  <c r="AI81" i="14"/>
  <c r="AI82" i="14"/>
  <c r="AI83" i="14"/>
  <c r="AI84" i="14"/>
  <c r="AI85" i="14"/>
  <c r="AI86" i="14"/>
  <c r="AI87" i="14"/>
  <c r="AI88" i="14"/>
  <c r="AI89" i="14"/>
  <c r="AI90" i="14"/>
  <c r="AI91" i="14"/>
  <c r="AI92" i="14"/>
  <c r="AI93" i="14"/>
  <c r="AI94" i="14"/>
  <c r="AI96" i="14"/>
  <c r="AI97" i="14"/>
  <c r="AI98" i="14"/>
  <c r="AI99" i="14"/>
  <c r="AI100" i="14"/>
  <c r="AI59" i="14"/>
  <c r="AI5" i="14"/>
  <c r="AI6" i="14"/>
  <c r="AI7" i="14"/>
  <c r="AI8" i="14"/>
  <c r="AI10" i="14"/>
  <c r="AI4" i="14"/>
  <c r="AI22" i="14"/>
  <c r="AI23" i="14"/>
  <c r="AI24" i="14"/>
  <c r="AI25" i="14"/>
  <c r="AI26" i="14"/>
  <c r="AI27" i="14"/>
  <c r="AI28" i="14"/>
  <c r="AI29" i="14"/>
  <c r="AI30" i="14"/>
  <c r="AI31" i="14"/>
  <c r="AI32" i="14"/>
  <c r="AI33" i="14"/>
  <c r="AI34" i="14"/>
  <c r="AI35" i="14"/>
  <c r="AI36" i="14"/>
  <c r="AI37" i="14"/>
  <c r="AI38" i="14"/>
  <c r="AI39" i="14"/>
  <c r="AI40" i="14"/>
  <c r="AI41" i="14"/>
  <c r="AI42" i="14"/>
  <c r="AI43" i="14"/>
  <c r="AI44" i="14"/>
  <c r="AI45" i="14"/>
  <c r="AI46" i="14"/>
  <c r="AI47" i="14"/>
  <c r="AI48" i="14"/>
  <c r="AI21" i="14"/>
  <c r="AI20" i="14"/>
  <c r="AC21" i="14"/>
  <c r="AC22" i="14"/>
  <c r="AJ22" i="14" s="1"/>
  <c r="AC23" i="14"/>
  <c r="AJ23" i="14" s="1"/>
  <c r="AC24" i="14"/>
  <c r="AJ24" i="14" s="1"/>
  <c r="AC25" i="14"/>
  <c r="AJ25" i="14" s="1"/>
  <c r="AC26" i="14"/>
  <c r="AJ26" i="14" s="1"/>
  <c r="AC27" i="14"/>
  <c r="AC28" i="14"/>
  <c r="AJ28" i="14" s="1"/>
  <c r="AC29" i="14"/>
  <c r="AJ29" i="14" s="1"/>
  <c r="AC30" i="14"/>
  <c r="AJ30" i="14" s="1"/>
  <c r="AC31" i="14"/>
  <c r="AJ31" i="14" s="1"/>
  <c r="AC32" i="14"/>
  <c r="AJ32" i="14" s="1"/>
  <c r="AC33" i="14"/>
  <c r="AJ33" i="14" s="1"/>
  <c r="AC34" i="14"/>
  <c r="AJ34" i="14" s="1"/>
  <c r="AC35" i="14"/>
  <c r="AJ35" i="14" s="1"/>
  <c r="AC36" i="14"/>
  <c r="AJ36" i="14" s="1"/>
  <c r="AC37" i="14"/>
  <c r="AJ37" i="14" s="1"/>
  <c r="AC38" i="14"/>
  <c r="AJ38" i="14" s="1"/>
  <c r="AC39" i="14"/>
  <c r="AJ39" i="14" s="1"/>
  <c r="AC40" i="14"/>
  <c r="AJ40" i="14" s="1"/>
  <c r="AC41" i="14"/>
  <c r="AJ41" i="14" s="1"/>
  <c r="AC42" i="14"/>
  <c r="AJ42" i="14" s="1"/>
  <c r="AC43" i="14"/>
  <c r="AJ43" i="14" s="1"/>
  <c r="AC44" i="14"/>
  <c r="AJ44" i="14" s="1"/>
  <c r="AC45" i="14"/>
  <c r="AJ45" i="14" s="1"/>
  <c r="AC46" i="14"/>
  <c r="AJ46" i="14" s="1"/>
  <c r="AC47" i="14"/>
  <c r="AJ47" i="14" s="1"/>
  <c r="AC48" i="14"/>
  <c r="AM48" i="14" s="1"/>
  <c r="AC20" i="14"/>
  <c r="AJ20" i="14" s="1"/>
  <c r="AC5" i="14"/>
  <c r="AJ5" i="14" s="1"/>
  <c r="AC6" i="14"/>
  <c r="AJ6" i="14" s="1"/>
  <c r="AC7" i="14"/>
  <c r="AM7" i="14" s="1"/>
  <c r="AC8" i="14"/>
  <c r="AM8" i="14" s="1"/>
  <c r="AC9" i="14"/>
  <c r="AC10" i="14"/>
  <c r="AJ10" i="14" s="1"/>
  <c r="AC4" i="14"/>
  <c r="AN6" i="14"/>
  <c r="AN100" i="14"/>
  <c r="AM100" i="14"/>
  <c r="AM96" i="14"/>
  <c r="AN89" i="14"/>
  <c r="AN85" i="14"/>
  <c r="AM85" i="14"/>
  <c r="AN79" i="14"/>
  <c r="AM79" i="14"/>
  <c r="AN73" i="14"/>
  <c r="AM73" i="14"/>
  <c r="AN69" i="14"/>
  <c r="AM69" i="14"/>
  <c r="AN64" i="14"/>
  <c r="AM64" i="14"/>
  <c r="AN47" i="14"/>
  <c r="AN44" i="14"/>
  <c r="AN39" i="14"/>
  <c r="AN35" i="14"/>
  <c r="AN32" i="14"/>
  <c r="AN27" i="14"/>
  <c r="AN24" i="14"/>
  <c r="AH95" i="14"/>
  <c r="AH101" i="14" s="1"/>
  <c r="AC89" i="14"/>
  <c r="AC101" i="14" s="1"/>
  <c r="AH49" i="14"/>
  <c r="AH9" i="14"/>
  <c r="AI9" i="14" s="1"/>
  <c r="AJ49" i="15" l="1"/>
  <c r="AM50" i="15"/>
  <c r="AO50" i="15" s="1"/>
  <c r="AJ26" i="15"/>
  <c r="AC38" i="15"/>
  <c r="AM48" i="15"/>
  <c r="AJ52" i="15"/>
  <c r="AM51" i="15"/>
  <c r="AO51" i="15" s="1"/>
  <c r="AC14" i="15"/>
  <c r="AJ15" i="15" s="1"/>
  <c r="AM31" i="15"/>
  <c r="AO31" i="15" s="1"/>
  <c r="AM29" i="15"/>
  <c r="AO29" i="15" s="1"/>
  <c r="AJ5" i="15"/>
  <c r="AM7" i="15"/>
  <c r="AO7" i="15" s="1"/>
  <c r="AJ4" i="15"/>
  <c r="AM13" i="15"/>
  <c r="AO13" i="15" s="1"/>
  <c r="AJ30" i="15"/>
  <c r="AJ38" i="15" s="1"/>
  <c r="AM35" i="15"/>
  <c r="AO35" i="15" s="1"/>
  <c r="AM33" i="15"/>
  <c r="AO33" i="15" s="1"/>
  <c r="AM9" i="15"/>
  <c r="AO9" i="15" s="1"/>
  <c r="AJ48" i="15"/>
  <c r="AM37" i="15"/>
  <c r="AO37" i="15" s="1"/>
  <c r="AM27" i="14"/>
  <c r="AO27" i="14" s="1"/>
  <c r="AJ9" i="14"/>
  <c r="AO100" i="14"/>
  <c r="AM9" i="14"/>
  <c r="AO9" i="14" s="1"/>
  <c r="AO20" i="14"/>
  <c r="AM10" i="14"/>
  <c r="AO10" i="14" s="1"/>
  <c r="AO64" i="14"/>
  <c r="AM6" i="14"/>
  <c r="AO6" i="14" s="1"/>
  <c r="AJ102" i="14"/>
  <c r="AN9" i="14"/>
  <c r="AJ7" i="14"/>
  <c r="AO85" i="14"/>
  <c r="AO48" i="14"/>
  <c r="AC11" i="14"/>
  <c r="AJ12" i="14" s="1"/>
  <c r="AJ39" i="15"/>
  <c r="AM26" i="15"/>
  <c r="AO26" i="15" s="1"/>
  <c r="AM4" i="15"/>
  <c r="AO4" i="15" s="1"/>
  <c r="AO8" i="14"/>
  <c r="AO7" i="14"/>
  <c r="AJ8" i="14"/>
  <c r="AJ95" i="14"/>
  <c r="AJ48" i="14"/>
  <c r="AM44" i="14"/>
  <c r="AO44" i="14" s="1"/>
  <c r="AJ27" i="14"/>
  <c r="AM24" i="14"/>
  <c r="AO24" i="14" s="1"/>
  <c r="AM47" i="14"/>
  <c r="AO47" i="14" s="1"/>
  <c r="AM45" i="14"/>
  <c r="AO45" i="14" s="1"/>
  <c r="AJ21" i="14"/>
  <c r="AM35" i="14"/>
  <c r="AO35" i="14" s="1"/>
  <c r="AH11" i="14"/>
  <c r="AN96" i="14"/>
  <c r="AO96" i="14" s="1"/>
  <c r="AI95" i="14"/>
  <c r="AJ4" i="14"/>
  <c r="AJ89" i="14"/>
  <c r="AJ101" i="14" s="1"/>
  <c r="AO69" i="14"/>
  <c r="AM32" i="14"/>
  <c r="AO32" i="14" s="1"/>
  <c r="AM39" i="14"/>
  <c r="AO39" i="14" s="1"/>
  <c r="AO48" i="15"/>
  <c r="AO52" i="15"/>
  <c r="AO53" i="15"/>
  <c r="AC49" i="14"/>
  <c r="AJ50" i="14" s="1"/>
  <c r="AM89" i="14"/>
  <c r="AO89" i="14" s="1"/>
  <c r="AO73" i="14"/>
  <c r="AO79" i="14"/>
  <c r="AJ14" i="15" l="1"/>
  <c r="AJ11" i="14"/>
  <c r="AJ18" i="9"/>
  <c r="AH17" i="9"/>
  <c r="AC17" i="9"/>
  <c r="AJ38" i="9"/>
  <c r="AH37" i="9"/>
  <c r="AC37" i="9"/>
  <c r="AJ53" i="9"/>
  <c r="AH52" i="9"/>
  <c r="AC52" i="9"/>
  <c r="AJ12" i="5"/>
  <c r="AH11" i="5"/>
  <c r="AH5" i="5"/>
  <c r="AC11" i="5"/>
  <c r="AJ50" i="5"/>
  <c r="AH49" i="5"/>
  <c r="AC49" i="5"/>
  <c r="AJ99" i="5"/>
  <c r="AH98" i="5"/>
  <c r="AC98" i="5"/>
  <c r="AC62" i="5"/>
  <c r="AJ98" i="5" l="1"/>
  <c r="AH90" i="5" l="1"/>
  <c r="AJ11" i="5"/>
  <c r="J20" i="6"/>
  <c r="K20" i="6"/>
  <c r="L20" i="6"/>
  <c r="N20" i="6"/>
  <c r="K6" i="6"/>
  <c r="L6" i="6"/>
  <c r="N6" i="6"/>
  <c r="K7" i="6"/>
  <c r="L7" i="6"/>
  <c r="N7" i="6"/>
  <c r="K8" i="6"/>
  <c r="L8" i="6"/>
  <c r="N8" i="6"/>
  <c r="K9" i="6"/>
  <c r="L9" i="6"/>
  <c r="N9" i="6"/>
  <c r="K10" i="6"/>
  <c r="L10" i="6"/>
  <c r="N10" i="6"/>
  <c r="K11" i="6"/>
  <c r="L11" i="6"/>
  <c r="N11" i="6"/>
  <c r="K12" i="6"/>
  <c r="L12" i="6"/>
  <c r="N12" i="6"/>
  <c r="K13" i="6"/>
  <c r="L13" i="6"/>
  <c r="N13" i="6"/>
  <c r="K14" i="6"/>
  <c r="L14" i="6"/>
  <c r="N14" i="6"/>
  <c r="K15" i="6"/>
  <c r="L15" i="6"/>
  <c r="N15" i="6"/>
  <c r="K16" i="6"/>
  <c r="L16" i="6"/>
  <c r="N16" i="6"/>
  <c r="K17" i="6"/>
  <c r="L17" i="6"/>
  <c r="N17" i="6"/>
  <c r="K18" i="6"/>
  <c r="L18" i="6"/>
  <c r="N18" i="6"/>
  <c r="K19" i="6"/>
  <c r="L19" i="6"/>
  <c r="N19" i="6"/>
  <c r="K5" i="6"/>
  <c r="L5" i="6"/>
  <c r="N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5" i="6"/>
</calcChain>
</file>

<file path=xl/sharedStrings.xml><?xml version="1.0" encoding="utf-8"?>
<sst xmlns="http://schemas.openxmlformats.org/spreadsheetml/2006/main" count="4497" uniqueCount="908">
  <si>
    <t>06</t>
  </si>
  <si>
    <t>19</t>
  </si>
  <si>
    <t>15</t>
  </si>
  <si>
    <t>26</t>
  </si>
  <si>
    <t>16</t>
  </si>
  <si>
    <t>25</t>
  </si>
  <si>
    <t>09</t>
  </si>
  <si>
    <t>14</t>
  </si>
  <si>
    <t>21</t>
  </si>
  <si>
    <t>08</t>
  </si>
  <si>
    <t>24</t>
  </si>
  <si>
    <t>04</t>
  </si>
  <si>
    <t>27</t>
  </si>
  <si>
    <t>05</t>
  </si>
  <si>
    <t>12</t>
  </si>
  <si>
    <t>07</t>
  </si>
  <si>
    <t>13</t>
  </si>
  <si>
    <t>20</t>
  </si>
  <si>
    <t>Saginaw Twp</t>
  </si>
  <si>
    <t>Saginaw City</t>
  </si>
  <si>
    <t>Frankenmuth Twp</t>
  </si>
  <si>
    <t>No</t>
  </si>
  <si>
    <t>N/C</t>
  </si>
  <si>
    <t>TITTABAWASSEE</t>
  </si>
  <si>
    <t>JONESFIELD</t>
  </si>
  <si>
    <t>THOMAS</t>
  </si>
  <si>
    <t>RICHLAND</t>
  </si>
  <si>
    <t>SAGINAW TWP</t>
  </si>
  <si>
    <t>KOCHVILLE</t>
  </si>
  <si>
    <t>BUENA</t>
  </si>
  <si>
    <t>VISTA</t>
  </si>
  <si>
    <t>LAKEFIELD</t>
  </si>
  <si>
    <t>FREMONT</t>
  </si>
  <si>
    <t>SWAN CREEK</t>
  </si>
  <si>
    <t>JAMES</t>
  </si>
  <si>
    <t>BRIDGEPORT</t>
  </si>
  <si>
    <t>FRANKENMUTH</t>
  </si>
  <si>
    <t>BLUMFIELD</t>
  </si>
  <si>
    <t>BIRCH RUN</t>
  </si>
  <si>
    <t>TAYMOUTH</t>
  </si>
  <si>
    <t>ALBEE</t>
  </si>
  <si>
    <t>ST CHARLES</t>
  </si>
  <si>
    <t>BRANT</t>
  </si>
  <si>
    <t>MARION</t>
  </si>
  <si>
    <t>CHAPIN</t>
  </si>
  <si>
    <t>BRADY</t>
  </si>
  <si>
    <t>CHESANING</t>
  </si>
  <si>
    <t>MAPLE GROVE</t>
  </si>
  <si>
    <t>SPAULDING</t>
  </si>
  <si>
    <t>CITY OF</t>
  </si>
  <si>
    <t>SAGINAW</t>
  </si>
  <si>
    <t>CARROLTON</t>
  </si>
  <si>
    <t xml:space="preserve">ZILWAUKEE </t>
  </si>
  <si>
    <t>14-11-6-08-2003-001</t>
  </si>
  <si>
    <t>Sale $ per Ac Listed for Ag Tillable Land</t>
  </si>
  <si>
    <t>$5332/AC   T</t>
  </si>
  <si>
    <t>$6729/AC   T</t>
  </si>
  <si>
    <t>$8204/AC   T</t>
  </si>
  <si>
    <t>$8785/AC   T</t>
  </si>
  <si>
    <t>$4154/AC   T</t>
  </si>
  <si>
    <t>$6435/AC   T</t>
  </si>
  <si>
    <t>$7180/AC   T</t>
  </si>
  <si>
    <t>$6946/AC   T</t>
  </si>
  <si>
    <t>$7176/AC   T</t>
  </si>
  <si>
    <t>$7263/AC   T</t>
  </si>
  <si>
    <t>$7413/AC   T</t>
  </si>
  <si>
    <t>$7651/AC   T</t>
  </si>
  <si>
    <t>$8694/AC   T</t>
  </si>
  <si>
    <t>$7524/AC AVE</t>
  </si>
  <si>
    <t>$4119/AC   T</t>
  </si>
  <si>
    <t>$5213/AC   T</t>
  </si>
  <si>
    <t>$5966/AC   T</t>
  </si>
  <si>
    <t>$6675/AC   T</t>
  </si>
  <si>
    <t>$7263/AC AVE</t>
  </si>
  <si>
    <t>$4758/AC   T</t>
  </si>
  <si>
    <t>$4983/AC   T</t>
  </si>
  <si>
    <t>$6737/AC   T</t>
  </si>
  <si>
    <t>$7454/AC   T</t>
  </si>
  <si>
    <t>$8612/AC   T</t>
  </si>
  <si>
    <t>$9445/AC   T</t>
  </si>
  <si>
    <t>$5923/AC AVE</t>
  </si>
  <si>
    <t>$3377/AC   T</t>
  </si>
  <si>
    <t>$3377/AC AVE</t>
  </si>
  <si>
    <t>$5403/AC   T</t>
  </si>
  <si>
    <t>$6076/AC   T</t>
  </si>
  <si>
    <t>$7103/AC   T</t>
  </si>
  <si>
    <t>$7250/AC   T</t>
  </si>
  <si>
    <t>$8819/AC   T</t>
  </si>
  <si>
    <t>$5249/AC   T</t>
  </si>
  <si>
    <t>$6570/AC   T</t>
  </si>
  <si>
    <t>$6673/AC   T</t>
  </si>
  <si>
    <t>$6964/AC   T</t>
  </si>
  <si>
    <t>$7490/AC   T</t>
  </si>
  <si>
    <t>$8859/AC   T</t>
  </si>
  <si>
    <t>$6967/AC AVE</t>
  </si>
  <si>
    <t>Sale Average per Unit</t>
  </si>
  <si>
    <t>$5961/AC   T</t>
  </si>
  <si>
    <t>$6747/AC   T</t>
  </si>
  <si>
    <t>$8369/AC   T</t>
  </si>
  <si>
    <t>$8948/AC   T</t>
  </si>
  <si>
    <t>$7506/AC AVE</t>
  </si>
  <si>
    <t>$5065/AC   T</t>
  </si>
  <si>
    <t>$6670/AC   T</t>
  </si>
  <si>
    <t>$6725/AC   T</t>
  </si>
  <si>
    <t>$6814/AC   T</t>
  </si>
  <si>
    <t>$7366/AC   T</t>
  </si>
  <si>
    <t>$7874/AC   T</t>
  </si>
  <si>
    <t>$4985/AC   T</t>
  </si>
  <si>
    <t>$6843/AC   T</t>
  </si>
  <si>
    <t>$5914/AC AVE</t>
  </si>
  <si>
    <t>$4519/AC   T</t>
  </si>
  <si>
    <t>$6107/AC   T</t>
  </si>
  <si>
    <t>$6540/AC   T</t>
  </si>
  <si>
    <t>$6001/AC   T</t>
  </si>
  <si>
    <t>$6134/AC   T</t>
  </si>
  <si>
    <t>$6749/AC   T</t>
  </si>
  <si>
    <t>$7743/AC   T</t>
  </si>
  <si>
    <t>$6657/AC AVE</t>
  </si>
  <si>
    <t>$5722/AC AVE</t>
  </si>
  <si>
    <t>$6752/AC AVE</t>
  </si>
  <si>
    <t>$4345/AC   T</t>
  </si>
  <si>
    <t>$4345/AC AVE</t>
  </si>
  <si>
    <t>$7077/AC   T</t>
  </si>
  <si>
    <t>$7077/AC AVE</t>
  </si>
  <si>
    <t>$6719/AC   T</t>
  </si>
  <si>
    <t>$5274/AC   T</t>
  </si>
  <si>
    <t>$6719/AC AVE</t>
  </si>
  <si>
    <t>$5274/AC AVE</t>
  </si>
  <si>
    <t>$4454/AC   T</t>
  </si>
  <si>
    <t>$5417/AC   T</t>
  </si>
  <si>
    <t>$7140/AC   T</t>
  </si>
  <si>
    <t>$7974/AC   T</t>
  </si>
  <si>
    <t>$6246/AC AVE</t>
  </si>
  <si>
    <t>$3066/AC   T</t>
  </si>
  <si>
    <t>$3066/AC AVE</t>
  </si>
  <si>
    <t>$3943/AC   T</t>
  </si>
  <si>
    <t>$4583/AC   T</t>
  </si>
  <si>
    <t>$4824/AC   T</t>
  </si>
  <si>
    <t>$4450/AC AVE</t>
  </si>
  <si>
    <t>$4318/AC   T</t>
  </si>
  <si>
    <t>$4498/AC   T</t>
  </si>
  <si>
    <t>$5375/AC   T</t>
  </si>
  <si>
    <t>$5547/AC   T</t>
  </si>
  <si>
    <t>$6638/AC   T</t>
  </si>
  <si>
    <t>$5275/AC AVE</t>
  </si>
  <si>
    <t>$4779/AC   T</t>
  </si>
  <si>
    <t>$6194/AC   T</t>
  </si>
  <si>
    <t>$6427/AC   T</t>
  </si>
  <si>
    <t>$6496/AC   T</t>
  </si>
  <si>
    <t>$5974/AC AVE</t>
  </si>
  <si>
    <t>$3665/AC AVE</t>
  </si>
  <si>
    <t>Sale $ per Ac Listed for Ag Non-Tillable Land</t>
  </si>
  <si>
    <t>$4562/AC AVE</t>
  </si>
  <si>
    <t>$3665/AC   N-T</t>
  </si>
  <si>
    <t>$3521/AC   N-T</t>
  </si>
  <si>
    <t>$4997/AC   N-T</t>
  </si>
  <si>
    <t>$5167/AC   N-T</t>
  </si>
  <si>
    <t>$2397/AC   N-T</t>
  </si>
  <si>
    <t>$2397/AC AVE</t>
  </si>
  <si>
    <t>$3500/AC   N-T</t>
  </si>
  <si>
    <t>$3529/AC   N-T</t>
  </si>
  <si>
    <t>$4587/AC   N-T</t>
  </si>
  <si>
    <t>$4775/AC   N-T</t>
  </si>
  <si>
    <t>$4098/AC AVE</t>
  </si>
  <si>
    <t>$3800/AC   N-T</t>
  </si>
  <si>
    <t>$3892/AC   N-T</t>
  </si>
  <si>
    <t>$3846/AC AVE</t>
  </si>
  <si>
    <t>$4145/AC   N-T</t>
  </si>
  <si>
    <t>$3544/AC   N-T</t>
  </si>
  <si>
    <t>$3845/AC AVE</t>
  </si>
  <si>
    <t>$5239/AC   N-T</t>
  </si>
  <si>
    <t>$5239/AC AVE</t>
  </si>
  <si>
    <t>$3984/AC   N-T</t>
  </si>
  <si>
    <t>$4444/AC   N-T</t>
  </si>
  <si>
    <t>$4578/AC   N-T</t>
  </si>
  <si>
    <t>$4335/AC AVE</t>
  </si>
  <si>
    <t>$1796/AC   N-T</t>
  </si>
  <si>
    <t>$1796/AC AVE</t>
  </si>
  <si>
    <t>$3715/AC   N-T</t>
  </si>
  <si>
    <t>$3715/AC AVE</t>
  </si>
  <si>
    <t>$2656/AC   N-T</t>
  </si>
  <si>
    <t>$3330/AC   N-T</t>
  </si>
  <si>
    <t>$2993/AC AVE</t>
  </si>
  <si>
    <t>$2916/AC   N-T</t>
  </si>
  <si>
    <t>$3602/AC   N-T</t>
  </si>
  <si>
    <t>$4208/AC   N-T</t>
  </si>
  <si>
    <t>$4736/AC   N-T</t>
  </si>
  <si>
    <t>$3866/AC AVE</t>
  </si>
  <si>
    <t>$4970/AC   N-T</t>
  </si>
  <si>
    <t>$5190/AC   N-T</t>
  </si>
  <si>
    <t>$5080/AC AVE</t>
  </si>
  <si>
    <t>$2682/AC   N-T</t>
  </si>
  <si>
    <t>$4620/AC   N-T</t>
  </si>
  <si>
    <t>$3651/AC AVE</t>
  </si>
  <si>
    <t>$5954/AC   N-T</t>
  </si>
  <si>
    <t>$5954/AC AVE</t>
  </si>
  <si>
    <t>$3699/AC   N-T</t>
  </si>
  <si>
    <t>$8493/AC (Outlier)</t>
  </si>
  <si>
    <t>$8202/AC (Outlier)</t>
  </si>
  <si>
    <t>$7025/AC (Outlier)</t>
  </si>
  <si>
    <t>$3699/AC AVE</t>
  </si>
  <si>
    <t>$-/AC AVE</t>
  </si>
  <si>
    <t>Tentative Ag Tillable Land Values for 2024-2025 Ag Study</t>
  </si>
  <si>
    <t>$6823/AC (Outlier)</t>
  </si>
  <si>
    <t>$10472/AC (Outlier)</t>
  </si>
  <si>
    <t>$10621/AC (Outlier)</t>
  </si>
  <si>
    <t>$6930/AC AVE</t>
  </si>
  <si>
    <t>Saginaw County Equalization</t>
  </si>
  <si>
    <t>Tentative Ag Non-Tillable Land Values for 2024-2025 Ag Study</t>
  </si>
  <si>
    <t>9 acres and above, both Ag &amp; Res</t>
  </si>
  <si>
    <t>24AT1 - BELOW AVERAGE                   = $4000 / AC</t>
  </si>
  <si>
    <t>24AT2- AVERAGE                                  = $5800 / AC</t>
  </si>
  <si>
    <t>24AT3 - ABOVE AVERAGE                    = $7000 / AC</t>
  </si>
  <si>
    <t>24ANT1 - BELOW AVERAGE                    = $3600 / AC</t>
  </si>
  <si>
    <t>24ANT2- AVERAGE                                   = $4000 / AC</t>
  </si>
  <si>
    <t>24ANT3 - ABOVE AVERAGE                     = $4600 / AC</t>
  </si>
  <si>
    <t>Parcel Number</t>
  </si>
  <si>
    <t>Street Address</t>
  </si>
  <si>
    <t>Saledate</t>
  </si>
  <si>
    <t>Adjusted Sale Price</t>
  </si>
  <si>
    <t>Confidential Sale</t>
  </si>
  <si>
    <t>Instrument Type</t>
  </si>
  <si>
    <t>Term of Sale</t>
  </si>
  <si>
    <t>Improvement Value</t>
  </si>
  <si>
    <t>Land Residual</t>
  </si>
  <si>
    <t>Tillable Acres</t>
  </si>
  <si>
    <t>Non-Tillable Acres</t>
  </si>
  <si>
    <t>ROW Acreage</t>
  </si>
  <si>
    <t>Total Acres</t>
  </si>
  <si>
    <t>Net Acres (No ROW)</t>
  </si>
  <si>
    <t>Unit's Average</t>
  </si>
  <si>
    <t>Liber Page</t>
  </si>
  <si>
    <t>Other Parcels in Sale</t>
  </si>
  <si>
    <t>Class at Time of Sale</t>
  </si>
  <si>
    <t>Grantor</t>
  </si>
  <si>
    <t>Grantee</t>
  </si>
  <si>
    <t>12-09-1-23-1004-000</t>
  </si>
  <si>
    <t>PEET RD</t>
  </si>
  <si>
    <t>MLC</t>
  </si>
  <si>
    <t>03-ARM'S LENGTH</t>
  </si>
  <si>
    <t>102</t>
  </si>
  <si>
    <t>KEELER, DAVID &amp; KNIEPER, ANTHONY</t>
  </si>
  <si>
    <t>KENNEDY, JAMES</t>
  </si>
  <si>
    <t>23-12-4-14-2002-001</t>
  </si>
  <si>
    <t>SHATTUCK RD</t>
  </si>
  <si>
    <t>WD</t>
  </si>
  <si>
    <t>ROBERT GRAHAM PROPERTIES LLC</t>
  </si>
  <si>
    <t>SPARLING RANDALL</t>
  </si>
  <si>
    <t>07-09-2-26-3001-007</t>
  </si>
  <si>
    <t>RAUCHOLZ</t>
  </si>
  <si>
    <t>32-SPLIT VACANT</t>
  </si>
  <si>
    <t>FULTON, ROBERT L TRUST</t>
  </si>
  <si>
    <t>COON, JOSEPH J &amp; LISA M</t>
  </si>
  <si>
    <t>08-10-2-30-1002-000</t>
  </si>
  <si>
    <t>MARION RD</t>
  </si>
  <si>
    <t>19-MULTI PARCEL ARM'S LENGTH</t>
  </si>
  <si>
    <t>08-10-2-30-1001-000</t>
  </si>
  <si>
    <t>FULLER, SHIRLEY A TRUST</t>
  </si>
  <si>
    <t>DREWS, DONALD H</t>
  </si>
  <si>
    <t>07-09-2-35-1002-000</t>
  </si>
  <si>
    <t>W RIDGE RD</t>
  </si>
  <si>
    <t>CD</t>
  </si>
  <si>
    <t>FULTON, R L TRUST</t>
  </si>
  <si>
    <t>COON, JOSEPH &amp; LISA</t>
  </si>
  <si>
    <t>07-09-2-17-1001-002</t>
  </si>
  <si>
    <t>W BRADY RD</t>
  </si>
  <si>
    <t>SPIEGEL, MILDRED V TRUST</t>
  </si>
  <si>
    <t>GUZIAK, LEVI</t>
  </si>
  <si>
    <t>23-12-3-01-2002-000</t>
  </si>
  <si>
    <t>TITTABAWASSEE RD</t>
  </si>
  <si>
    <t>IMERMAN L A TRUST</t>
  </si>
  <si>
    <t>KNOERR PAUL B &amp; LISA M</t>
  </si>
  <si>
    <t>22-12-2-04-1003-004</t>
  </si>
  <si>
    <t>DIENER RD</t>
  </si>
  <si>
    <t>KOEPPEN, LORAINE</t>
  </si>
  <si>
    <t>NORTHRUP, TIMOTHY</t>
  </si>
  <si>
    <t>18-13-5-19-3002-000</t>
  </si>
  <si>
    <t>VENOY RD</t>
  </si>
  <si>
    <t>Yes</t>
  </si>
  <si>
    <t>REICHARD, FREDERICK J TRUST</t>
  </si>
  <si>
    <t>GORTAW LLC</t>
  </si>
  <si>
    <t>13-09-3-16-1621-000</t>
  </si>
  <si>
    <t>WISNIEWSKI, TREVOR &amp; KIM</t>
  </si>
  <si>
    <t>FLOREY, BRETT C</t>
  </si>
  <si>
    <t>05-10-6-33-1006-002</t>
  </si>
  <si>
    <t>E BURT RD</t>
  </si>
  <si>
    <t>PARKER, PAUL- MONTAGUE, PATRICIA</t>
  </si>
  <si>
    <t>MORSE, DONALD &amp; HELEN</t>
  </si>
  <si>
    <t>13-09-3-05-1003-000</t>
  </si>
  <si>
    <t>HARRIS RD</t>
  </si>
  <si>
    <t>BOETCHER, LOYD A &amp; MARCIA J TRUST</t>
  </si>
  <si>
    <t>HERSCH, DALE &amp; HEIDI</t>
  </si>
  <si>
    <t>09-11-5-10-4001-005</t>
  </si>
  <si>
    <t>S AIRPORT RD</t>
  </si>
  <si>
    <t>NELSON, PATRICK &amp; SUSAN</t>
  </si>
  <si>
    <t>DRDG TREE FARM LLC</t>
  </si>
  <si>
    <t>20-09-4-18-4003-000</t>
  </si>
  <si>
    <t>CECH-BATES-MEYER-MEYER-COBERLEY</t>
  </si>
  <si>
    <t>BIRCHMEIER, TIMOTHY</t>
  </si>
  <si>
    <t>25-11-4-25-4003-000</t>
  </si>
  <si>
    <t>W CURTIS RD</t>
  </si>
  <si>
    <t>BENKERT, MARGO ANNE ESTATE</t>
  </si>
  <si>
    <t>SPERO, JOSEPH - SPERO, ADAM</t>
  </si>
  <si>
    <t>22-12-2-12-4003-003</t>
  </si>
  <si>
    <t>FROST RD</t>
  </si>
  <si>
    <t>SPURGEON, MARY ANN</t>
  </si>
  <si>
    <t>MURPHY, JAMES J &amp; TERESA S</t>
  </si>
  <si>
    <t>27-10-5-21-4009-000</t>
  </si>
  <si>
    <t>11788 SEYMOUR RD</t>
  </si>
  <si>
    <t>402</t>
  </si>
  <si>
    <t>FISHER - WOLVERTON - MAXWELL</t>
  </si>
  <si>
    <t>BUELL, GEORGE</t>
  </si>
  <si>
    <t>13-09-3-17-1804-001</t>
  </si>
  <si>
    <t>1777 W BRADY RD</t>
  </si>
  <si>
    <t>THE ROOTS GROUP LLC</t>
  </si>
  <si>
    <t>SAGINAW COUNTY ROAD COMM</t>
  </si>
  <si>
    <t>05-10-6-01-1002-003</t>
  </si>
  <si>
    <t>E TOWNLINE RD</t>
  </si>
  <si>
    <t>HAUBENSTRICKER, DENNIS R &amp; GLORIA J</t>
  </si>
  <si>
    <t>HECHT BROTHERS LLC</t>
  </si>
  <si>
    <t>13-09-3-15-1001-004</t>
  </si>
  <si>
    <t>VOLKMER RD</t>
  </si>
  <si>
    <t>WEISENBERGER, C J</t>
  </si>
  <si>
    <t>MUIRHEAD, JACK</t>
  </si>
  <si>
    <t>22-12-2-09-4003-003</t>
  </si>
  <si>
    <t>CLARE, NANCY</t>
  </si>
  <si>
    <t>RADOSA, MICHAEL R TRUST</t>
  </si>
  <si>
    <t>09-11-5-19-2001-002</t>
  </si>
  <si>
    <t>SHERIDAN RD</t>
  </si>
  <si>
    <t>JAHNCKE, JANET R - GILMOUR, DEANNA</t>
  </si>
  <si>
    <t>BOESE, AARON &amp; HEATHER</t>
  </si>
  <si>
    <t>20-09-4-31-1002-003</t>
  </si>
  <si>
    <t>S BISHOP RD</t>
  </si>
  <si>
    <t>GROSS TRUST NO 1</t>
  </si>
  <si>
    <t>ZIOLA, EUGENE A &amp; LISA M</t>
  </si>
  <si>
    <t>20-09-4-35-1002-002</t>
  </si>
  <si>
    <t>DITCH RD</t>
  </si>
  <si>
    <t>EMMENDORFER TRUST</t>
  </si>
  <si>
    <t>GROSS, K T &amp; C J - GROSS, K</t>
  </si>
  <si>
    <t>18-13-4-24-2008-000</t>
  </si>
  <si>
    <t>DAVIS RD</t>
  </si>
  <si>
    <t>FJ &amp; JL REICHARD TRUSTS</t>
  </si>
  <si>
    <t>CARMONA, SCOTT L TRUST</t>
  </si>
  <si>
    <t>20-09-4-31-1001-003</t>
  </si>
  <si>
    <t>09-11-5-02-3002-000</t>
  </si>
  <si>
    <t>BERNARDING, RONDA S</t>
  </si>
  <si>
    <t>SCHAEFF, BRYAN</t>
  </si>
  <si>
    <t>13-09-3-32-1001-000</t>
  </si>
  <si>
    <t>NIVER RD</t>
  </si>
  <si>
    <t>BEAVERS, CARROLLEE T ESTATE</t>
  </si>
  <si>
    <t>SCHNEIDER, JUSTIN E &amp; SARAH J</t>
  </si>
  <si>
    <t>22-12-2-30-2002-000</t>
  </si>
  <si>
    <t>N STEEL RD</t>
  </si>
  <si>
    <t>NYE, JAMES R &amp; DIANE M TRUST</t>
  </si>
  <si>
    <t>FITZPATRICK-FITZPATRICK-FITZPATRICK</t>
  </si>
  <si>
    <t>04-10-4-05-3004-000</t>
  </si>
  <si>
    <t>W FRY RD</t>
  </si>
  <si>
    <t>SKLEBECK, RUTH M TRUST</t>
  </si>
  <si>
    <t>MISTEGUAY CREEK FARMS</t>
  </si>
  <si>
    <t>25-11-4-26-1003-009</t>
  </si>
  <si>
    <t>W MOORE RD</t>
  </si>
  <si>
    <t>Q-TIP TRUST</t>
  </si>
  <si>
    <t>R C HERITAGE LAND CO LLC</t>
  </si>
  <si>
    <t>22-12-2-09-3003-000</t>
  </si>
  <si>
    <t>22-12-2-08-3003-000</t>
  </si>
  <si>
    <t>MANZONI, ELIZABETH&amp;ALEXANDER TRUSTS</t>
  </si>
  <si>
    <t>24-10-3-36-1002-002</t>
  </si>
  <si>
    <t>W BURT RD</t>
  </si>
  <si>
    <t>PETERS, SCOTT A &amp; MELISSA A</t>
  </si>
  <si>
    <t>CASASSA, MICHAEL-CASASSA, JORDAN</t>
  </si>
  <si>
    <t>05-10-6-28-1002-000</t>
  </si>
  <si>
    <t>TOTTEN LN</t>
  </si>
  <si>
    <t>TOTTEN, RICHARD &amp; DONNA</t>
  </si>
  <si>
    <t xml:space="preserve">LONSWAY PROPERTIES </t>
  </si>
  <si>
    <t>18-13-4-32-4001-002</t>
  </si>
  <si>
    <t>MCDONALD, RUTH B TRUST</t>
  </si>
  <si>
    <t>SUNDOWN ACRES PRODUCE LLC</t>
  </si>
  <si>
    <t>05-10-6-27-1001-001</t>
  </si>
  <si>
    <t>10888 E BIRCH RUN RD</t>
  </si>
  <si>
    <t>RAUSCH, SCOTT R TRUST</t>
  </si>
  <si>
    <t>ATWELL ASSETS LLC</t>
  </si>
  <si>
    <t>28-12-3-04-3002-012</t>
  </si>
  <si>
    <t>N GRAHAM RD</t>
  </si>
  <si>
    <t>28-12-3-04-3002-007</t>
  </si>
  <si>
    <t>SPARKS, WILLIAM C</t>
  </si>
  <si>
    <t>VARNER, ZACHARY D</t>
  </si>
  <si>
    <t>28-12-3-10-2008-000</t>
  </si>
  <si>
    <t>DICE RD</t>
  </si>
  <si>
    <t>28-12-3-10-2600-100</t>
  </si>
  <si>
    <t>RUSCH, SALLY J TRUST</t>
  </si>
  <si>
    <t>GARRETT, MARK</t>
  </si>
  <si>
    <t>15-11-2-20-2001-002</t>
  </si>
  <si>
    <t>LAKEFIELD RD</t>
  </si>
  <si>
    <t>KLEMISH, LARRY</t>
  </si>
  <si>
    <t>PARSONS, BRANDON &amp; GRETCHEN</t>
  </si>
  <si>
    <t>06-12-6-15-4001-004</t>
  </si>
  <si>
    <t>WADSWORTH RD</t>
  </si>
  <si>
    <t>SEITZ, MARTIN L</t>
  </si>
  <si>
    <t>LEIPPRANDT, ALICIA D</t>
  </si>
  <si>
    <t>29-13-3-02-4003-000</t>
  </si>
  <si>
    <t>BUCK RD</t>
  </si>
  <si>
    <t>KLAUS TRUST</t>
  </si>
  <si>
    <t>SCHLICKER, DANIEL &amp; TAMARA</t>
  </si>
  <si>
    <t>10-13-5-23-2002-002</t>
  </si>
  <si>
    <t>MUNGER RD</t>
  </si>
  <si>
    <t>MROZINSKI, MARY &amp; PELIKAN, THERESE</t>
  </si>
  <si>
    <t>VAN DRIESSCHE, DANIEL</t>
  </si>
  <si>
    <t>19-11-1-22-4001-000</t>
  </si>
  <si>
    <t>S MERRILL RD</t>
  </si>
  <si>
    <t>101</t>
  </si>
  <si>
    <t>NOVAK, GERALD E TRUST</t>
  </si>
  <si>
    <t>FRAKER FARMS LLC</t>
  </si>
  <si>
    <t>14-11-6-36-1005-000</t>
  </si>
  <si>
    <t>E CURTIS RD</t>
  </si>
  <si>
    <t>OTH</t>
  </si>
  <si>
    <t>WEISS, LORRAINE H TRUST</t>
  </si>
  <si>
    <t>AUERNHAMER ACRES LLC</t>
  </si>
  <si>
    <t>10-12-5-27-3006-002</t>
  </si>
  <si>
    <t>S TOWERLINE RD</t>
  </si>
  <si>
    <t>QC</t>
  </si>
  <si>
    <t>HOLUBIK ENTERPRISES LLC</t>
  </si>
  <si>
    <t>HOFF, MARK THOMAS</t>
  </si>
  <si>
    <t>14-11-6-36-3001-002</t>
  </si>
  <si>
    <t>S BLOCK RD</t>
  </si>
  <si>
    <t>14-11-6-35-3001-000, 14-11-6-35-4002-000</t>
  </si>
  <si>
    <t>6K'S LLC</t>
  </si>
  <si>
    <t>28-12-3-21-1001-000</t>
  </si>
  <si>
    <t>GEDDES RD</t>
  </si>
  <si>
    <t>GARRETT, MARK P &amp; KATHERINE J</t>
  </si>
  <si>
    <t>GORNEY, NICHOLAS</t>
  </si>
  <si>
    <t>06-12-6-10-4003-000</t>
  </si>
  <si>
    <t>E WASHINGTON RD</t>
  </si>
  <si>
    <t>REINBOLD, MARGUARITE E TRUST</t>
  </si>
  <si>
    <t>A M REINBOLD ACRES LLC</t>
  </si>
  <si>
    <t>15-11-2-14-1003-002</t>
  </si>
  <si>
    <t>ROOSEVELT RD</t>
  </si>
  <si>
    <t>GRAHAM, GARY D</t>
  </si>
  <si>
    <t>SCHERZER, R W &amp; C K TRUST</t>
  </si>
  <si>
    <t>06-12-6-18-3002-000</t>
  </si>
  <si>
    <t>06-12-6-03-3003-002</t>
  </si>
  <si>
    <t>ELBERS, STEVEN &amp; LAURIE</t>
  </si>
  <si>
    <t>STEINMAN-STEINMAN-STEINMAN-STEINMAN</t>
  </si>
  <si>
    <t>15-11-2-20-1001-000</t>
  </si>
  <si>
    <t>S BRENNAN RD</t>
  </si>
  <si>
    <t>TRINKLEIN, M - TRINKLEIN, S JR &amp; J</t>
  </si>
  <si>
    <t>ZELINKO FARMS REALTY LLC</t>
  </si>
  <si>
    <t>29-13-3-35-2001-000</t>
  </si>
  <si>
    <t>KOCHVILLE RD</t>
  </si>
  <si>
    <t>KUCH, TROY E &amp; FAUST, JANE ANN</t>
  </si>
  <si>
    <t>KNOERR, PAUL B &amp; LISA M</t>
  </si>
  <si>
    <t>28-12-3-16-1001-000</t>
  </si>
  <si>
    <t>MURPHY, JAMES J &amp; TERESA S TRUST</t>
  </si>
  <si>
    <t>LONSWAY PROPERTIES LLC</t>
  </si>
  <si>
    <t>19-11-1-16-2001-003</t>
  </si>
  <si>
    <t>SHELDON, MARY ESTATE</t>
  </si>
  <si>
    <t>MOULTON, BROCK W &amp; JESSICA</t>
  </si>
  <si>
    <t>14-11-6-09-2002-001</t>
  </si>
  <si>
    <t>S DEHMEL RD</t>
  </si>
  <si>
    <t>SCHREINER, ROY O &amp; MARIE L TRUST</t>
  </si>
  <si>
    <t>DAENZER, GENE &amp; JENNIFER</t>
  </si>
  <si>
    <t>15-11-2-21-2001-000</t>
  </si>
  <si>
    <t>15-11-2-21-3004-002, 15-11-2-21-2002-000</t>
  </si>
  <si>
    <t>TRINKLEIN, S JR &amp; J &amp; TRINKLEIN, M</t>
  </si>
  <si>
    <t>17-12-1-11-3001-002</t>
  </si>
  <si>
    <t>N MERRILL RD</t>
  </si>
  <si>
    <t>17-12-1-26-1001-000</t>
  </si>
  <si>
    <t>NASSENS, WILLIAM &amp; CATHERINE TRUST</t>
  </si>
  <si>
    <t>KENNY BROTHERS LLC</t>
  </si>
  <si>
    <t>06-12-6-25-1001-003</t>
  </si>
  <si>
    <t>VASSAR RD</t>
  </si>
  <si>
    <t>BIERLEIN, JASON</t>
  </si>
  <si>
    <t>LEG FARMS LLP</t>
  </si>
  <si>
    <t>10-12-5-26-1003-000</t>
  </si>
  <si>
    <t>5635 HOLLAND RD</t>
  </si>
  <si>
    <t>REINBOLD, ESTHER P M TRUST</t>
  </si>
  <si>
    <t>FRAHM, GAIL R &amp; THOMAS E</t>
  </si>
  <si>
    <t>17-12-1-15-1001-000</t>
  </si>
  <si>
    <t>NAESSENS, WILLIAM &amp; CATHERINE TRUST</t>
  </si>
  <si>
    <t>KENNY, PATRICK &amp; LISA</t>
  </si>
  <si>
    <t>10-12-5-27-2003-006</t>
  </si>
  <si>
    <t>4000 HOLLAND RD</t>
  </si>
  <si>
    <t>RAYMOND, DANIEL J &amp; PAULA J</t>
  </si>
  <si>
    <t>HOFF, ARTHUR G &amp; HOFF, GEOFFRY A</t>
  </si>
  <si>
    <t>17-12-1-04-4001-000</t>
  </si>
  <si>
    <t>ZEITLER, LLOYD C &amp; L ALICE TRUST</t>
  </si>
  <si>
    <t>KENNY, MITCHELL</t>
  </si>
  <si>
    <t>15-11-2-14-2002-000</t>
  </si>
  <si>
    <t>S RAUCHOLZ RD</t>
  </si>
  <si>
    <t>GRAHAM, SCOTT &amp; SHELLY</t>
  </si>
  <si>
    <t>SOBIESKI, MATTHEW &amp; JULIE</t>
  </si>
  <si>
    <t>17-12-1-22-2001-000</t>
  </si>
  <si>
    <t>OHARA RD</t>
  </si>
  <si>
    <t>KENNY, MEGHAN E</t>
  </si>
  <si>
    <t>28-12-3-10-4004-001</t>
  </si>
  <si>
    <t>ASPIN, JOSEPH A &amp; PATRICIA J TRUST</t>
  </si>
  <si>
    <t>06-12-6-14-2003-003</t>
  </si>
  <si>
    <t>HOLLOWAY, MARILYN B</t>
  </si>
  <si>
    <t>DURUSSELL, KEITH &amp; AMY</t>
  </si>
  <si>
    <t>17-12-1-15-3003-004</t>
  </si>
  <si>
    <t>KING RD</t>
  </si>
  <si>
    <t>REINBOLD, E P M TRUST</t>
  </si>
  <si>
    <t>15-11-2-15-1001-002</t>
  </si>
  <si>
    <t>GRAHAM, SCOTT MICHAEL</t>
  </si>
  <si>
    <t>SOBIESKI, MATTHEW D &amp; JULIE C</t>
  </si>
  <si>
    <t>29-13-3-20-4004-001</t>
  </si>
  <si>
    <t>PIERCE RD</t>
  </si>
  <si>
    <t>VASOLD TRUST</t>
  </si>
  <si>
    <t>JOHN WIRTZ AND SONS INC</t>
  </si>
  <si>
    <t>19-11-1-21-3002-003</t>
  </si>
  <si>
    <t>S MERIDIAN RD</t>
  </si>
  <si>
    <t>WENZEL, SHIRLEY A</t>
  </si>
  <si>
    <t>BUTCHER, KELLY &amp; SHERRY TRUST</t>
  </si>
  <si>
    <t>28-12-3-08-1010-003</t>
  </si>
  <si>
    <t>11487 DICE RD</t>
  </si>
  <si>
    <t>28-12-3-08-1003-002</t>
  </si>
  <si>
    <t>GARRETT, MARK &amp; KATHERINE</t>
  </si>
  <si>
    <t>BROOKS, TYLER P &amp; KATIE ANN</t>
  </si>
  <si>
    <t>17-12-1-26-1003-002</t>
  </si>
  <si>
    <t>N CHAPIN RD</t>
  </si>
  <si>
    <t>FOYE, SCOTT MICHAEL &amp; BRITTNEY</t>
  </si>
  <si>
    <t>FITZPATRICK, BRUCE</t>
  </si>
  <si>
    <t>29-13-3-27-4001-003</t>
  </si>
  <si>
    <t>6285 GARFIELD RD</t>
  </si>
  <si>
    <t>BURK, JOHN P</t>
  </si>
  <si>
    <t>SCHAUMAN DEVELOPMENT LLC</t>
  </si>
  <si>
    <t>10-13-5-26-1003-000</t>
  </si>
  <si>
    <t>RITTER RD</t>
  </si>
  <si>
    <t>IRWIN, ERNEST J TRUST</t>
  </si>
  <si>
    <t>KUSCHINSKY, SCOTT</t>
  </si>
  <si>
    <t>06-12-6-11-1004-000</t>
  </si>
  <si>
    <t>N BLOCK RD</t>
  </si>
  <si>
    <t>ELBERS, MARY ANN TRUST</t>
  </si>
  <si>
    <t>SCHIAN, GREGORY L</t>
  </si>
  <si>
    <t>19-11-1-14-3003-000</t>
  </si>
  <si>
    <t>19-11-1-14-3001-000, 19-11-1-14-3002-000, 19-11-1-14-4003-001</t>
  </si>
  <si>
    <t>WALTER, MARK D</t>
  </si>
  <si>
    <t>WHEELER DAIRY LLC</t>
  </si>
  <si>
    <t>28-12-3-28-4001-001</t>
  </si>
  <si>
    <t>10303 GRATIOT RD</t>
  </si>
  <si>
    <t>GREAT LAKES CATTLE CO LLC</t>
  </si>
  <si>
    <t>ROCK, RYAN U</t>
  </si>
  <si>
    <t>Removed Statistical Outliers</t>
  </si>
  <si>
    <t>19-11-1-14-1001-000</t>
  </si>
  <si>
    <t>S CHAPIN RD</t>
  </si>
  <si>
    <t>19-11-1-14-1001-001</t>
  </si>
  <si>
    <t>WEIGOLD, KATHLEEN B</t>
  </si>
  <si>
    <t>19-11-1-13-2002-000</t>
  </si>
  <si>
    <t>% Tillable</t>
  </si>
  <si>
    <t>$/Net Ac</t>
  </si>
  <si>
    <t>Outlier Removed</t>
  </si>
  <si>
    <t>24AT1 - BELOW AVERAGE = $4000 / AC</t>
  </si>
  <si>
    <t>24AT2- AVERAGE = $5800 / AC</t>
  </si>
  <si>
    <t>24AT3 - ABOVE AVERAGE = $7000 / AC</t>
  </si>
  <si>
    <t>Class at Sale</t>
  </si>
  <si>
    <t>average:</t>
  </si>
  <si>
    <t>16-11-3-36-2003-000</t>
  </si>
  <si>
    <t>S MILLER RD</t>
  </si>
  <si>
    <t>16-11-3-25-2002-000, 24-10-3-01-2001-000</t>
  </si>
  <si>
    <t>SAG PRAIRIE FARMS COOP</t>
  </si>
  <si>
    <t>RUHLMAN, J M &amp; K L- KASPER, BILL</t>
  </si>
  <si>
    <t>07-09-2-07-4005-003</t>
  </si>
  <si>
    <t>BRADY RD</t>
  </si>
  <si>
    <t>GROSS, WILLIAM</t>
  </si>
  <si>
    <t>SCHNEIDER, BRYAN</t>
  </si>
  <si>
    <t>21-10-1-35-4001-000</t>
  </si>
  <si>
    <t>13690 S CHAPIN RD</t>
  </si>
  <si>
    <t>FALKENSTINE, EVELYN M LEGACY TRUST</t>
  </si>
  <si>
    <t>PAQUETTE, JAMES GORDON</t>
  </si>
  <si>
    <t>08-10-2-17-3001-000</t>
  </si>
  <si>
    <t>PRENZLER, ROBERT A TRUST</t>
  </si>
  <si>
    <t>VALLEY, DALE</t>
  </si>
  <si>
    <t>08-10-2-25-1004-002</t>
  </si>
  <si>
    <t>13493 MARION RD</t>
  </si>
  <si>
    <t>MAPLE RIDGE HARDWOODS INC</t>
  </si>
  <si>
    <t>HART, ANTHONY</t>
  </si>
  <si>
    <t>12-09-1-11-3001-003</t>
  </si>
  <si>
    <t>CUPP RD</t>
  </si>
  <si>
    <t>ELIAS, ANNE</t>
  </si>
  <si>
    <t>JOHNSON, MARK</t>
  </si>
  <si>
    <t>21-10-1-09-1002-004</t>
  </si>
  <si>
    <t>S FENMORE RD</t>
  </si>
  <si>
    <t>MEYER, DONALD D &amp; EILEEN D</t>
  </si>
  <si>
    <t>12-09-1-04-1002-000</t>
  </si>
  <si>
    <t>22482 HARRIS RD</t>
  </si>
  <si>
    <t>CHENG, JEFFERSON</t>
  </si>
  <si>
    <t>SCHULTZ, LOGAN &amp; CAROLYN</t>
  </si>
  <si>
    <t>21-10-1-28-2001-002</t>
  </si>
  <si>
    <t>22575 MARION RD</t>
  </si>
  <si>
    <t>BELANGER, SCOTT &amp; ANDREA K</t>
  </si>
  <si>
    <t>JOVANOVSKI, ROBERT &amp; TAHNYA</t>
  </si>
  <si>
    <t>08-10-2-36-2003-002</t>
  </si>
  <si>
    <t>13825 W BURT RD</t>
  </si>
  <si>
    <t>401</t>
  </si>
  <si>
    <t>HAFNER FARMS LLC</t>
  </si>
  <si>
    <t>BIRCHMEIER, JOSHUA</t>
  </si>
  <si>
    <t>21-10-1-13-3003-000</t>
  </si>
  <si>
    <t>MAIER, MICHAEL E &amp; SHEILA S</t>
  </si>
  <si>
    <t>STATE OF MICHIGAN</t>
  </si>
  <si>
    <t>08-10-2-32-4001-002</t>
  </si>
  <si>
    <t>CLARKSON, BRYAN - RITTER, EMILY</t>
  </si>
  <si>
    <t>FOWLER DAIRY, LLC</t>
  </si>
  <si>
    <t>20-09-4-01-3003-000</t>
  </si>
  <si>
    <t>EAST RD</t>
  </si>
  <si>
    <t>SOPER, HAROLD E ESTATE</t>
  </si>
  <si>
    <t>BOONE, JIMMIE &amp; JUDIANN</t>
  </si>
  <si>
    <t>26-11-3-22-2004-000</t>
  </si>
  <si>
    <t>9000 WAHL RD</t>
  </si>
  <si>
    <t>BROWNING, CURTIS ALLEN</t>
  </si>
  <si>
    <t>PACEK, THOMAS T</t>
  </si>
  <si>
    <t>20-09-4-01-2005-000</t>
  </si>
  <si>
    <t>1535 GARY RD</t>
  </si>
  <si>
    <t>GOODWINE, DANIEL &amp; ANNIE</t>
  </si>
  <si>
    <t>HOSKINS, CECIL &amp; LAQUANDA</t>
  </si>
  <si>
    <t>05-10-6-29-4003-002</t>
  </si>
  <si>
    <t>S BEYER RD</t>
  </si>
  <si>
    <t>05-10-6-29-4003-001</t>
  </si>
  <si>
    <t>BIRCH RUN # 1 LLC</t>
  </si>
  <si>
    <t>04-10-4-29-1001-009</t>
  </si>
  <si>
    <t>W BIRCH RUN RD</t>
  </si>
  <si>
    <t>KOZLOWSKI, JAMES A &amp; KATHLEEN G</t>
  </si>
  <si>
    <t>TAPHOUSE, CHRIS &amp; TAPHOUSE, TIMOTHY</t>
  </si>
  <si>
    <t>18-13-4-25-4002-000</t>
  </si>
  <si>
    <t>1400 LIBERTY RD</t>
  </si>
  <si>
    <t>DAVIS, EDWARD R JR TRUST</t>
  </si>
  <si>
    <t>ZS REAL ESTATE LLC</t>
  </si>
  <si>
    <t>09-11-5-09-4007-000</t>
  </si>
  <si>
    <t>3800 S TOWERLINE RD</t>
  </si>
  <si>
    <t>BROUET, JEAN-CHRISTOPHE</t>
  </si>
  <si>
    <t>MACKAY, RONALD</t>
  </si>
  <si>
    <t>09-11-5-04-3001-000</t>
  </si>
  <si>
    <t>3750 MACK RD</t>
  </si>
  <si>
    <t>MUNSON, DARLENE A TRUST</t>
  </si>
  <si>
    <t>STRAIGHT, JASON &amp; MELISSA</t>
  </si>
  <si>
    <t>26-11-3-31-4002-002</t>
  </si>
  <si>
    <t>12282 BEAVER RD</t>
  </si>
  <si>
    <t>BROOKS, TIMOTHY J ESTATE</t>
  </si>
  <si>
    <t>MAYER, DAVID J</t>
  </si>
  <si>
    <t>22-12-2-18-2002-002</t>
  </si>
  <si>
    <t>HARRIS, GARY F TRUST</t>
  </si>
  <si>
    <t>KEMERER, MARK</t>
  </si>
  <si>
    <t>05-10-6-05-4003-000</t>
  </si>
  <si>
    <t>LANGE RD</t>
  </si>
  <si>
    <t>ELBERS, GAIL E</t>
  </si>
  <si>
    <t>GARDNER, S C- GARDNER, M S</t>
  </si>
  <si>
    <t>05-10-6-36-3001-002</t>
  </si>
  <si>
    <t>1282 W WILLARD RD</t>
  </si>
  <si>
    <t>DUBY, JACQUELINE M FKA PESCH</t>
  </si>
  <si>
    <t>MASSEY, BRANDON &amp; KRISTEN</t>
  </si>
  <si>
    <t>22-12-2-02-3002-004</t>
  </si>
  <si>
    <t>N RAUCHOLZ RD</t>
  </si>
  <si>
    <t>BECKROW, BRIAN S</t>
  </si>
  <si>
    <t>CHASNIS, WILLIAM D TRUST</t>
  </si>
  <si>
    <t>27-10-5-08-1003-000</t>
  </si>
  <si>
    <t>BUSCH RD</t>
  </si>
  <si>
    <t>RHINES, JOHN &amp; LORI</t>
  </si>
  <si>
    <t>HILL, TIMOTHY</t>
  </si>
  <si>
    <t>29-13-3-05-1005-000</t>
  </si>
  <si>
    <t>HOTCHKISS RD</t>
  </si>
  <si>
    <t>FIRSKER, STANLEY TRUST</t>
  </si>
  <si>
    <t>SWITALA, JOSEPH &amp; KARA</t>
  </si>
  <si>
    <t>15-11-2-11-4001-000</t>
  </si>
  <si>
    <t>3724 S FORDNEY RD</t>
  </si>
  <si>
    <t>FORDNEY LLC</t>
  </si>
  <si>
    <t>KOUTRAS, MARY ANN</t>
  </si>
  <si>
    <t>15-11-2-20-2004-000</t>
  </si>
  <si>
    <t>EGGERS, JOHN A</t>
  </si>
  <si>
    <t>15-11-2-30-2002-007</t>
  </si>
  <si>
    <t>S STEEL RD</t>
  </si>
  <si>
    <t>WILSON, SPENCE &amp; DEBORAH</t>
  </si>
  <si>
    <t>DYJAK, CHRISTINE</t>
  </si>
  <si>
    <t>14-11-6-13-2008-001</t>
  </si>
  <si>
    <t>ROEDEL RD</t>
  </si>
  <si>
    <t>ACKERMAN, GREG ANTHONY TRUST</t>
  </si>
  <si>
    <t>DAENZER, DOUGLAS J TRUST</t>
  </si>
  <si>
    <t>28-12-3-29-2001-000</t>
  </si>
  <si>
    <t>900 N GLEANER RD</t>
  </si>
  <si>
    <t>MOORE, TERRANCE</t>
  </si>
  <si>
    <t>ROY, MARK D &amp; SHEILA M</t>
  </si>
  <si>
    <t>14-11-6-01-2003-000</t>
  </si>
  <si>
    <t>2451 S BLOCK RD</t>
  </si>
  <si>
    <t>ANSCOMB, MICHAEL &amp; MEGAN</t>
  </si>
  <si>
    <t>WENDLAND, KARL M &amp; KRISTI L</t>
  </si>
  <si>
    <t>29-13-3-04-4003-002</t>
  </si>
  <si>
    <t>SIEGMUND, MARK T &amp; DENISE</t>
  </si>
  <si>
    <t>FRISKE, ROBERT &amp; JILL</t>
  </si>
  <si>
    <t xml:space="preserve"> $3600 / AC</t>
  </si>
  <si>
    <t xml:space="preserve">USE: </t>
  </si>
  <si>
    <t>$4000 / AC</t>
  </si>
  <si>
    <t xml:space="preserve"> $4600 / AC</t>
  </si>
  <si>
    <t xml:space="preserve"> $5800 / AC</t>
  </si>
  <si>
    <t xml:space="preserve"> $7000 / AC</t>
  </si>
  <si>
    <t>24ANT1 - BELOW AVERAGE = $3600 / AC</t>
  </si>
  <si>
    <t>24ANT2- AVERAGE = $4000 / AC</t>
  </si>
  <si>
    <t>24ANT2- AVERAGE = $4600 / AC</t>
  </si>
  <si>
    <t>$7147/AC   T</t>
  </si>
  <si>
    <t>$5824/AC AVE</t>
  </si>
  <si>
    <t>Summary of Tentative Land Values for 2024 Agricultural Land Study</t>
  </si>
  <si>
    <t>Tillable Rate</t>
  </si>
  <si>
    <t>Non-Tillable Rate</t>
  </si>
  <si>
    <t>Tillable Rate Code</t>
  </si>
  <si>
    <t>Non-Tillable Code</t>
  </si>
  <si>
    <t>Unit Code</t>
  </si>
  <si>
    <t>Unit Name</t>
  </si>
  <si>
    <t>Number of Sales in Unit</t>
  </si>
  <si>
    <t xml:space="preserve">TENTATIVE                                                 Rates for Use in 2024 Study </t>
  </si>
  <si>
    <t>10</t>
  </si>
  <si>
    <t>11</t>
  </si>
  <si>
    <t>17</t>
  </si>
  <si>
    <t>18</t>
  </si>
  <si>
    <t>22</t>
  </si>
  <si>
    <t>23</t>
  </si>
  <si>
    <t>28</t>
  </si>
  <si>
    <t>29</t>
  </si>
  <si>
    <t>30</t>
  </si>
  <si>
    <t>90</t>
  </si>
  <si>
    <t>Saginaw County</t>
  </si>
  <si>
    <t>Albee Twp</t>
  </si>
  <si>
    <t>Birch Run Twp</t>
  </si>
  <si>
    <t>Blumfield Twp</t>
  </si>
  <si>
    <t>Brady Twp</t>
  </si>
  <si>
    <t>Brant Twp</t>
  </si>
  <si>
    <t>Bridgeport Twp</t>
  </si>
  <si>
    <t>Buena Vista Twp</t>
  </si>
  <si>
    <t>Carrollton Twp</t>
  </si>
  <si>
    <t>Chapin Twp</t>
  </si>
  <si>
    <t>Chesaning Twp</t>
  </si>
  <si>
    <t>Fremont Twp</t>
  </si>
  <si>
    <t>James Twp</t>
  </si>
  <si>
    <t>Jonesfield Twp</t>
  </si>
  <si>
    <t>Kochville Twp</t>
  </si>
  <si>
    <t>Lakefield Twp</t>
  </si>
  <si>
    <t>Maple Grove Twp</t>
  </si>
  <si>
    <t>Marion Twp</t>
  </si>
  <si>
    <t>Richland Twp</t>
  </si>
  <si>
    <t>St Charles Twp</t>
  </si>
  <si>
    <t>Spaulding Twp</t>
  </si>
  <si>
    <t>Swan Creek Twp</t>
  </si>
  <si>
    <t>Taymouth Twp</t>
  </si>
  <si>
    <t>Thomas Twp</t>
  </si>
  <si>
    <t>Tittabawassee Twp</t>
  </si>
  <si>
    <t>Zilwaukee Twp</t>
  </si>
  <si>
    <t>Used in 2023</t>
  </si>
  <si>
    <t>Tillable Land Rate</t>
  </si>
  <si>
    <t>24AT2</t>
  </si>
  <si>
    <t>24ANT2</t>
  </si>
  <si>
    <t>24AT3</t>
  </si>
  <si>
    <t>24ANT3</t>
  </si>
  <si>
    <t>24AT1</t>
  </si>
  <si>
    <t>24ANT1</t>
  </si>
  <si>
    <t>Sales included in      2024 Analysis</t>
  </si>
  <si>
    <t>See ANALYSIS</t>
  </si>
  <si>
    <t>24AG1</t>
  </si>
  <si>
    <t>24AG2</t>
  </si>
  <si>
    <t>24AG3</t>
  </si>
  <si>
    <t>Land Table</t>
  </si>
  <si>
    <t>Tillable 1</t>
  </si>
  <si>
    <t>Tillable 2</t>
  </si>
  <si>
    <t>Tillable 3</t>
  </si>
  <si>
    <t>Non-Tillable 1</t>
  </si>
  <si>
    <t>Non-Tillable 2</t>
  </si>
  <si>
    <t>Non-Tillable 3</t>
  </si>
  <si>
    <t xml:space="preserve">TENTATIVE Rates for Use in 2024 Study </t>
  </si>
  <si>
    <t>Acreage        Rate #2</t>
  </si>
  <si>
    <t>Acreage       Rate #1</t>
  </si>
  <si>
    <t xml:space="preserve">16-12-4-31-4002-003 </t>
  </si>
  <si>
    <t>16-12-4-31-4002-004</t>
  </si>
  <si>
    <t>16-12-4-31-4002-005</t>
  </si>
  <si>
    <t>16-12-4-31-4002-006</t>
  </si>
  <si>
    <t>16-12-4-31-4002-007</t>
  </si>
  <si>
    <t>04-10-4-24-2001-011</t>
  </si>
  <si>
    <t>05-10-6-34-3035-002</t>
  </si>
  <si>
    <t xml:space="preserve">05-10-6-30-3002-005 </t>
  </si>
  <si>
    <t>split, and 1/2 interests involved, but not close relation</t>
  </si>
  <si>
    <t>small parcel, split, but being farmed</t>
  </si>
  <si>
    <t>multi parcel sale</t>
  </si>
  <si>
    <t>Dave J is showing 6700 for Albee, but happy with what we show</t>
  </si>
  <si>
    <t>Jim is happy with what we show for tillable and non-tillable for Birch Run</t>
  </si>
  <si>
    <t>Dave says this falls in at the low end of our study, 3248 per acre</t>
  </si>
  <si>
    <t>Dave J has one new sale to investigate 9/6/2024</t>
  </si>
  <si>
    <t>16-12-4-31-4002-003</t>
  </si>
  <si>
    <t>DUTCH RD</t>
  </si>
  <si>
    <t>16-12-4-31-4002-004, 16-12-4-31-4002-005, 16-12-4-31-4002-006, 16-12-4-31-4002-007</t>
  </si>
  <si>
    <t>MILLER, RICKY J</t>
  </si>
  <si>
    <t>BRUNS FARM INC</t>
  </si>
  <si>
    <t>DESCRIPTION:</t>
  </si>
  <si>
    <t>See DESCRIPTION</t>
  </si>
  <si>
    <t>And ANALYSIS</t>
  </si>
  <si>
    <t>Tillable farmland suitable for most crops; some disruptions from uneven ground, woods, traffic and development, and drainage systems.</t>
  </si>
  <si>
    <t>Tillable farmland suitable for most crops; relatively flat land  easily accessible to large farm equipment, minimal disruptions to farming caused by development and drainage systems.</t>
  </si>
  <si>
    <t>NON-TILLABLE BELOW AVERAGE</t>
  </si>
  <si>
    <t>Tillable farmland less suitable for farming due to disruptions from uneven ground, woods, traffic / development, and drainage systems.</t>
  </si>
  <si>
    <t>Non-tillable land (wooded or scrub) located in below average farm areas.</t>
  </si>
  <si>
    <t>Non-tillable land (wooded or scrub) located in average farm areas.</t>
  </si>
  <si>
    <t>Non-tillable land (wooded or scrub) located in  above-average farm areas.</t>
  </si>
  <si>
    <t>CATEGORY:</t>
  </si>
  <si>
    <t>UNITS FOR 2024:</t>
  </si>
  <si>
    <t>TILLABLE BELOW AVERAGE</t>
  </si>
  <si>
    <t>TILLABLE AVERAGE</t>
  </si>
  <si>
    <t>NON-TILLABLE AVERAGE</t>
  </si>
  <si>
    <t>TILLABLE ABOVE AVERAGE</t>
  </si>
  <si>
    <t>NON-TILLABLE ABOVE AVERAGE</t>
  </si>
  <si>
    <t>PRICE/ACRE:</t>
  </si>
  <si>
    <t>$4000 PER NET ACRE</t>
  </si>
  <si>
    <t>$3600 PER NET ACRE</t>
  </si>
  <si>
    <t>$5800 PER NET ACRE</t>
  </si>
  <si>
    <t>$7000 PER NET ACRE</t>
  </si>
  <si>
    <t>$4600 PER NET ACRE</t>
  </si>
  <si>
    <t xml:space="preserve">06-Blumfield, 10-Buena Vista, 14-Frankenmuth Twp, 15-Fremont, 17-Jonesfield, 19-Lakefield, 28-Thomas, 29-Tittabawassee </t>
  </si>
  <si>
    <t>Descriptions for Tentative Ag Land Values for 2024 Agricultural Study</t>
  </si>
  <si>
    <t>Kevin H approved on 9/9/2024</t>
  </si>
  <si>
    <t>Legacy approved on 9/4/2024</t>
  </si>
  <si>
    <t>Jim approved on 9/4/2024</t>
  </si>
  <si>
    <t>$7178/AC AVE</t>
  </si>
  <si>
    <t>$8254/AC   T</t>
  </si>
  <si>
    <t>Rate Table amounts for BS&amp;A Land Setup</t>
  </si>
  <si>
    <t>Sorted by Land Table</t>
  </si>
  <si>
    <t>CORRECTION TO 28-12-3-21-1001-000 acreages made</t>
  </si>
  <si>
    <t>Add this sale to James:</t>
  </si>
  <si>
    <t>$3296/AC Ave</t>
  </si>
  <si>
    <t>$3296/AC    T</t>
  </si>
  <si>
    <t>Rob approved/discussed on 9/16/2024</t>
  </si>
  <si>
    <t>aggregate:</t>
  </si>
  <si>
    <t xml:space="preserve"> $6200 / AC</t>
  </si>
  <si>
    <t>Unit Total $ residual</t>
  </si>
  <si>
    <t>Unit Total Net Acres</t>
  </si>
  <si>
    <t>Unit Agg Mean</t>
  </si>
  <si>
    <t>Unit Sales Count</t>
  </si>
  <si>
    <t>Unit</t>
  </si>
  <si>
    <t>2023 Rate:</t>
  </si>
  <si>
    <t>2024 Rate:</t>
  </si>
  <si>
    <t>24AT2- AVERAGE                                  = $6200 / AC</t>
  </si>
  <si>
    <t>$6000/ac</t>
  </si>
  <si>
    <t>$7800/ac</t>
  </si>
  <si>
    <t>23:  $6000</t>
  </si>
  <si>
    <t>$5600/ac</t>
  </si>
  <si>
    <t>$4200/ac</t>
  </si>
  <si>
    <t>$3300/ac</t>
  </si>
  <si>
    <t>24:  $6200</t>
  </si>
  <si>
    <t>$6200/ac</t>
  </si>
  <si>
    <t>$4000/ac</t>
  </si>
  <si>
    <t xml:space="preserve"> $7100 / AC</t>
  </si>
  <si>
    <t>24AT3 - ABOVE AVERAGE = $7100 / AC</t>
  </si>
  <si>
    <t>24AT2- AVERAGE = $6200 / AC</t>
  </si>
  <si>
    <t>24AT3 - ABOVE AVERAGE                    = $7100 / AC</t>
  </si>
  <si>
    <t>$7100/ac</t>
  </si>
  <si>
    <t>$3800 / AC</t>
  </si>
  <si>
    <t>24ANT2- AVERAGE = $3800 / AC</t>
  </si>
  <si>
    <t>24ANT2- AVERAGE                                   = $3800 / AC</t>
  </si>
  <si>
    <t>NOTE:  IN 2023 THE STUDY ONLY USED ONE LAND RATE FOR EACH AG CATEGORY</t>
  </si>
  <si>
    <t>TILLABLE AND NON-TILLABLE WERE NOT PRICED DIFFERENTLY</t>
  </si>
  <si>
    <t>$3800/ac</t>
  </si>
  <si>
    <t>24:  $3800</t>
  </si>
  <si>
    <t>2023: n/c, 2024: $4000/ac</t>
  </si>
  <si>
    <t xml:space="preserve"> </t>
  </si>
  <si>
    <t>23-12-4-07-1004-000</t>
  </si>
  <si>
    <t>3635 LAWNDALE RD</t>
  </si>
  <si>
    <t>(DEMO COST +BLDGS</t>
  </si>
  <si>
    <t>LAWNDALE CROSSINGS LLC</t>
  </si>
  <si>
    <t>DGR PROPERTY MANAGEMENT</t>
  </si>
  <si>
    <t>(NO VALUE TO BLDGS-DEMO OCCURRED AFTER SALE)</t>
  </si>
  <si>
    <t>07-Brady, 08-Brant, 11-Carrollton, 12-Chapin, 16-James, 21-Marion, 90-Saginaw City</t>
  </si>
  <si>
    <t>04-Albee, 05-Birch Run, 09-Bridgeport, 13-Chesaning, 18-Kochville, 20-Maple Grove, 22-Richland, 23-Saginaw Twp, 24-St Charles, 25-Spaulding, 26-Swan Creek, 27-Taymouth, 30-Zilwaukee Twp</t>
  </si>
  <si>
    <t>07-09-2-17-2003-000</t>
  </si>
  <si>
    <t>07-09-2-17-2001-000</t>
  </si>
  <si>
    <t>ZYROWSKI, FRANK G TRUST</t>
  </si>
  <si>
    <t>BRUFF, KAREN</t>
  </si>
  <si>
    <t>Tony &amp; Sharon approved on 10/01/2024</t>
  </si>
  <si>
    <t>Kevin H approved on 9/9/2024 - feedback on 10/01</t>
  </si>
  <si>
    <t>SMEATON, THOMAS</t>
  </si>
  <si>
    <t>FERGUS FARMS LC</t>
  </si>
  <si>
    <t>08-10-2-22-4002-003</t>
  </si>
  <si>
    <t>2023: n/c, 2024: $3200/ac</t>
  </si>
  <si>
    <t>24AT1 - BELOW AVERAGE = $4100 / AC</t>
  </si>
  <si>
    <t>24AT1 - BELOW AVERAGE                   = $4100 / AC</t>
  </si>
  <si>
    <t>$4100/ac</t>
  </si>
  <si>
    <t>2023: n/c, 2024: $4100/ac</t>
  </si>
  <si>
    <t xml:space="preserve"> $3500 / AC</t>
  </si>
  <si>
    <t>24ANT1 - BELOW AVERAGE                    = $3500 / AC</t>
  </si>
  <si>
    <t>24ANT1 - BELOW AVERAGE = $3500 / AC</t>
  </si>
  <si>
    <t>Unit Agg M Tillable</t>
  </si>
  <si>
    <t>Unit Agg M Non-T</t>
  </si>
  <si>
    <t>3300/6700</t>
  </si>
  <si>
    <t>n/c</t>
  </si>
  <si>
    <t>% Change in Tillable 23 to 24</t>
  </si>
  <si>
    <t>08-10-2-36-2003-000</t>
  </si>
  <si>
    <t>S FORDNEY RD</t>
  </si>
  <si>
    <t>HARRIS TRUST</t>
  </si>
  <si>
    <t>% Non-Tillable</t>
  </si>
  <si>
    <t>$5100/ac</t>
  </si>
  <si>
    <t>24AT4- AVERAGE/BRIDGEPORT*       = $5100 / AC</t>
  </si>
  <si>
    <t>24AT4</t>
  </si>
  <si>
    <t>Follow this link to view sales on map:</t>
  </si>
  <si>
    <t>https://saginawcounty.maps.arcgis.com/home/webmap/viewer.html?webmap=4fa0d0901ca946a48ac2894d5c7696f2</t>
  </si>
  <si>
    <t>24AT2- AVERAGE                              = $6200 / AC</t>
  </si>
  <si>
    <t>* Transitional value  (see below)</t>
  </si>
  <si>
    <t xml:space="preserve"> $4500 / AC</t>
  </si>
  <si>
    <t>Inaccurate Sale Removed</t>
  </si>
  <si>
    <t>24ANT3- ABOVE AVERAGE = $4500 / AC</t>
  </si>
  <si>
    <t>BRIDGEPORT 24AT4</t>
  </si>
  <si>
    <t>24AT5</t>
  </si>
  <si>
    <t>FREMONT 24AT5</t>
  </si>
  <si>
    <t>$6650/ac</t>
  </si>
  <si>
    <t>24AT5 - ABOVE AVERAGE/FREMONT*  = $6650 / AC</t>
  </si>
  <si>
    <t>Bridgeport tillable land sales support a value of $6041/ac, and was originally moved to the 24AG2 rate of $6200/ac.  However, $6200/ac is a 48% increase over the tillable rate used in 2023 ($4200/ac), which we feel is too much of an increase over a one year period.  Historically, Bridgeport has lacked in vacant Ag sales, therefore Equalization priced the unit along the same rates used for the City of Saginaw--which was the lowest rate.  It is possible the unit's farmland is closer in value to neighboring Spaulding , Albee, Taymouth and Birch Run townships.  For the year 2024, Equalization will use a rate of $5100/ac (tillable) for Bridgeport to provide a step between 24AG1 ($4100/ac) and 24AG2 ($6400/ac).</t>
  </si>
  <si>
    <t>Fremont tillable land sales support a value of $6823/ac, and was originally moved to the 24AG3 rate of $7100/ac.  However, $7100/ac is a 27% increase over the tillable rate used in 2023 ($5600/ac), which we feel is too much of an increase over a one year period.  For the year 2024, Equalization will use a rate of $6650/ac (tillable) for Fremont to provide a step between 24AG2 ($6200/ac) and 24AG3 ($7100/ac).</t>
  </si>
  <si>
    <t>24ANT3 - ABOVE AVERAGE                     = $4500 / AC</t>
  </si>
  <si>
    <t>$4500/ac</t>
  </si>
  <si>
    <t>$3500/ac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</si>
</sst>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_);\(0\)"/>
    <numFmt numFmtId="166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Arial Narrow"/>
      <family val="2"/>
    </font>
    <font>
      <b/>
      <sz val="16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 diagonalDown="1">
      <left style="thick">
        <color auto="1"/>
      </left>
      <right style="thick">
        <color auto="1"/>
      </right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479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18" xfId="0" applyBorder="1"/>
    <xf numFmtId="0" fontId="3" fillId="0" borderId="0" xfId="0" applyFont="1"/>
    <xf numFmtId="0" fontId="0" fillId="6" borderId="9" xfId="0" applyFill="1" applyBorder="1"/>
    <xf numFmtId="0" fontId="0" fillId="6" borderId="10" xfId="0" applyFill="1" applyBorder="1"/>
    <xf numFmtId="0" fontId="0" fillId="6" borderId="0" xfId="0" applyFill="1"/>
    <xf numFmtId="0" fontId="0" fillId="6" borderId="14" xfId="0" applyFill="1" applyBorder="1"/>
    <xf numFmtId="0" fontId="0" fillId="6" borderId="6" xfId="0" applyFill="1" applyBorder="1"/>
    <xf numFmtId="0" fontId="0" fillId="7" borderId="0" xfId="0" applyFill="1"/>
    <xf numFmtId="0" fontId="0" fillId="3" borderId="6" xfId="0" applyFill="1" applyBorder="1"/>
    <xf numFmtId="0" fontId="0" fillId="7" borderId="6" xfId="0" applyFill="1" applyBorder="1"/>
    <xf numFmtId="0" fontId="0" fillId="7" borderId="4" xfId="0" applyFill="1" applyBorder="1"/>
    <xf numFmtId="0" fontId="0" fillId="7" borderId="13" xfId="0" applyFill="1" applyBorder="1"/>
    <xf numFmtId="0" fontId="0" fillId="7" borderId="5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0" xfId="0" applyFill="1" applyBorder="1"/>
    <xf numFmtId="0" fontId="0" fillId="3" borderId="0" xfId="0" applyFill="1"/>
    <xf numFmtId="0" fontId="0" fillId="3" borderId="13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15" xfId="0" applyFill="1" applyBorder="1"/>
    <xf numFmtId="0" fontId="0" fillId="7" borderId="7" xfId="0" applyFill="1" applyBorder="1"/>
    <xf numFmtId="0" fontId="0" fillId="8" borderId="6" xfId="0" applyFill="1" applyBorder="1"/>
    <xf numFmtId="0" fontId="4" fillId="9" borderId="0" xfId="0" applyFont="1" applyFill="1"/>
    <xf numFmtId="0" fontId="0" fillId="10" borderId="0" xfId="0" applyFill="1"/>
    <xf numFmtId="0" fontId="0" fillId="5" borderId="0" xfId="0" applyFill="1"/>
    <xf numFmtId="0" fontId="6" fillId="11" borderId="10" xfId="0" applyFont="1" applyFill="1" applyBorder="1"/>
    <xf numFmtId="0" fontId="5" fillId="11" borderId="9" xfId="0" applyFont="1" applyFill="1" applyBorder="1"/>
    <xf numFmtId="0" fontId="5" fillId="11" borderId="10" xfId="0" applyFont="1" applyFill="1" applyBorder="1"/>
    <xf numFmtId="0" fontId="5" fillId="11" borderId="7" xfId="0" applyFont="1" applyFill="1" applyBorder="1"/>
    <xf numFmtId="0" fontId="5" fillId="11" borderId="5" xfId="0" applyFont="1" applyFill="1" applyBorder="1"/>
    <xf numFmtId="0" fontId="0" fillId="8" borderId="0" xfId="0" applyFill="1"/>
    <xf numFmtId="0" fontId="5" fillId="11" borderId="8" xfId="0" applyFont="1" applyFill="1" applyBorder="1"/>
    <xf numFmtId="0" fontId="5" fillId="11" borderId="0" xfId="0" applyFont="1" applyFill="1"/>
    <xf numFmtId="0" fontId="8" fillId="11" borderId="4" xfId="0" applyFont="1" applyFill="1" applyBorder="1"/>
    <xf numFmtId="0" fontId="5" fillId="11" borderId="14" xfId="0" applyFont="1" applyFill="1" applyBorder="1"/>
    <xf numFmtId="0" fontId="5" fillId="11" borderId="4" xfId="0" applyFont="1" applyFill="1" applyBorder="1"/>
    <xf numFmtId="0" fontId="10" fillId="3" borderId="0" xfId="0" applyFont="1" applyFill="1"/>
    <xf numFmtId="0" fontId="7" fillId="7" borderId="0" xfId="0" applyFont="1" applyFill="1"/>
    <xf numFmtId="0" fontId="11" fillId="3" borderId="0" xfId="0" applyFont="1" applyFill="1"/>
    <xf numFmtId="0" fontId="7" fillId="6" borderId="8" xfId="0" applyFont="1" applyFill="1" applyBorder="1"/>
    <xf numFmtId="0" fontId="7" fillId="6" borderId="7" xfId="0" applyFont="1" applyFill="1" applyBorder="1"/>
    <xf numFmtId="0" fontId="7" fillId="6" borderId="10" xfId="0" applyFont="1" applyFill="1" applyBorder="1"/>
    <xf numFmtId="0" fontId="7" fillId="6" borderId="0" xfId="0" applyFont="1" applyFill="1"/>
    <xf numFmtId="0" fontId="12" fillId="6" borderId="4" xfId="0" applyFont="1" applyFill="1" applyBorder="1"/>
    <xf numFmtId="0" fontId="7" fillId="6" borderId="4" xfId="0" applyFont="1" applyFill="1" applyBorder="1"/>
    <xf numFmtId="0" fontId="7" fillId="6" borderId="5" xfId="0" applyFont="1" applyFill="1" applyBorder="1"/>
    <xf numFmtId="0" fontId="7" fillId="6" borderId="9" xfId="0" applyFont="1" applyFill="1" applyBorder="1"/>
    <xf numFmtId="0" fontId="7" fillId="8" borderId="0" xfId="0" applyFont="1" applyFill="1"/>
    <xf numFmtId="0" fontId="7" fillId="8" borderId="6" xfId="0" applyFont="1" applyFill="1" applyBorder="1"/>
    <xf numFmtId="0" fontId="7" fillId="6" borderId="6" xfId="0" applyFont="1" applyFill="1" applyBorder="1"/>
    <xf numFmtId="0" fontId="13" fillId="7" borderId="6" xfId="0" applyFont="1" applyFill="1" applyBorder="1"/>
    <xf numFmtId="0" fontId="13" fillId="7" borderId="15" xfId="0" applyFont="1" applyFill="1" applyBorder="1"/>
    <xf numFmtId="0" fontId="14" fillId="3" borderId="0" xfId="0" applyFont="1" applyFill="1" applyAlignment="1">
      <alignment horizontal="center"/>
    </xf>
    <xf numFmtId="0" fontId="13" fillId="7" borderId="0" xfId="0" applyFont="1" applyFill="1"/>
    <xf numFmtId="0" fontId="13" fillId="3" borderId="6" xfId="0" applyFont="1" applyFill="1" applyBorder="1"/>
    <xf numFmtId="0" fontId="13" fillId="7" borderId="5" xfId="0" applyFont="1" applyFill="1" applyBorder="1"/>
    <xf numFmtId="0" fontId="13" fillId="3" borderId="5" xfId="0" applyFont="1" applyFill="1" applyBorder="1"/>
    <xf numFmtId="0" fontId="13" fillId="0" borderId="0" xfId="0" applyFont="1"/>
    <xf numFmtId="0" fontId="7" fillId="0" borderId="0" xfId="0" applyFont="1"/>
    <xf numFmtId="0" fontId="10" fillId="9" borderId="0" xfId="0" applyFont="1" applyFill="1"/>
    <xf numFmtId="0" fontId="7" fillId="10" borderId="0" xfId="0" applyFont="1" applyFill="1"/>
    <xf numFmtId="0" fontId="7" fillId="5" borderId="0" xfId="0" applyFont="1" applyFill="1"/>
    <xf numFmtId="0" fontId="0" fillId="9" borderId="0" xfId="0" applyFill="1"/>
    <xf numFmtId="0" fontId="0" fillId="9" borderId="8" xfId="0" applyFill="1" applyBorder="1"/>
    <xf numFmtId="0" fontId="0" fillId="9" borderId="11" xfId="0" applyFill="1" applyBorder="1"/>
    <xf numFmtId="0" fontId="0" fillId="9" borderId="4" xfId="0" applyFill="1" applyBorder="1"/>
    <xf numFmtId="0" fontId="0" fillId="10" borderId="7" xfId="0" applyFill="1" applyBorder="1"/>
    <xf numFmtId="0" fontId="0" fillId="10" borderId="5" xfId="0" applyFill="1" applyBorder="1"/>
    <xf numFmtId="0" fontId="0" fillId="10" borderId="4" xfId="0" applyFill="1" applyBorder="1"/>
    <xf numFmtId="0" fontId="0" fillId="10" borderId="11" xfId="0" applyFill="1" applyBorder="1"/>
    <xf numFmtId="0" fontId="13" fillId="9" borderId="0" xfId="0" applyFont="1" applyFill="1"/>
    <xf numFmtId="0" fontId="0" fillId="9" borderId="6" xfId="0" applyFill="1" applyBorder="1"/>
    <xf numFmtId="0" fontId="0" fillId="9" borderId="5" xfId="0" applyFill="1" applyBorder="1"/>
    <xf numFmtId="0" fontId="13" fillId="9" borderId="5" xfId="0" applyFont="1" applyFill="1" applyBorder="1"/>
    <xf numFmtId="0" fontId="13" fillId="9" borderId="6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0" fillId="9" borderId="10" xfId="0" applyFill="1" applyBorder="1"/>
    <xf numFmtId="0" fontId="0" fillId="10" borderId="6" xfId="0" applyFill="1" applyBorder="1"/>
    <xf numFmtId="0" fontId="0" fillId="10" borderId="13" xfId="0" applyFill="1" applyBorder="1"/>
    <xf numFmtId="0" fontId="0" fillId="10" borderId="12" xfId="0" applyFill="1" applyBorder="1"/>
    <xf numFmtId="0" fontId="13" fillId="10" borderId="0" xfId="0" applyFont="1" applyFill="1"/>
    <xf numFmtId="0" fontId="3" fillId="10" borderId="0" xfId="0" applyFont="1" applyFill="1"/>
    <xf numFmtId="0" fontId="13" fillId="10" borderId="5" xfId="0" applyFont="1" applyFill="1" applyBorder="1"/>
    <xf numFmtId="0" fontId="0" fillId="10" borderId="10" xfId="0" applyFill="1" applyBorder="1"/>
    <xf numFmtId="0" fontId="13" fillId="10" borderId="6" xfId="0" applyFont="1" applyFill="1" applyBorder="1"/>
    <xf numFmtId="165" fontId="0" fillId="12" borderId="5" xfId="1" applyNumberFormat="1" applyFont="1" applyFill="1" applyBorder="1"/>
    <xf numFmtId="0" fontId="0" fillId="12" borderId="5" xfId="0" applyFill="1" applyBorder="1"/>
    <xf numFmtId="0" fontId="13" fillId="12" borderId="5" xfId="0" applyFont="1" applyFill="1" applyBorder="1"/>
    <xf numFmtId="0" fontId="0" fillId="12" borderId="6" xfId="0" applyFill="1" applyBorder="1"/>
    <xf numFmtId="0" fontId="13" fillId="12" borderId="6" xfId="0" applyFont="1" applyFill="1" applyBorder="1"/>
    <xf numFmtId="0" fontId="0" fillId="12" borderId="0" xfId="0" applyFill="1"/>
    <xf numFmtId="0" fontId="13" fillId="12" borderId="0" xfId="0" applyFont="1" applyFill="1"/>
    <xf numFmtId="0" fontId="0" fillId="12" borderId="4" xfId="0" applyFill="1" applyBorder="1"/>
    <xf numFmtId="0" fontId="13" fillId="12" borderId="4" xfId="0" applyFont="1" applyFill="1" applyBorder="1"/>
    <xf numFmtId="0" fontId="0" fillId="12" borderId="15" xfId="0" applyFill="1" applyBorder="1"/>
    <xf numFmtId="0" fontId="0" fillId="12" borderId="13" xfId="0" applyFill="1" applyBorder="1"/>
    <xf numFmtId="0" fontId="0" fillId="12" borderId="12" xfId="0" applyFill="1" applyBorder="1"/>
    <xf numFmtId="0" fontId="0" fillId="12" borderId="9" xfId="0" applyFill="1" applyBorder="1"/>
    <xf numFmtId="0" fontId="0" fillId="9" borderId="15" xfId="0" applyFill="1" applyBorder="1"/>
    <xf numFmtId="0" fontId="0" fillId="9" borderId="17" xfId="0" applyFill="1" applyBorder="1"/>
    <xf numFmtId="0" fontId="0" fillId="3" borderId="17" xfId="0" applyFill="1" applyBorder="1"/>
    <xf numFmtId="0" fontId="16" fillId="9" borderId="0" xfId="0" applyFont="1" applyFill="1"/>
    <xf numFmtId="0" fontId="9" fillId="10" borderId="0" xfId="0" applyFont="1" applyFill="1"/>
    <xf numFmtId="0" fontId="9" fillId="5" borderId="0" xfId="0" applyFont="1" applyFill="1"/>
    <xf numFmtId="0" fontId="16" fillId="3" borderId="0" xfId="0" applyFont="1" applyFill="1"/>
    <xf numFmtId="0" fontId="9" fillId="7" borderId="0" xfId="0" applyFont="1" applyFill="1"/>
    <xf numFmtId="14" fontId="0" fillId="0" borderId="0" xfId="0" applyNumberFormat="1"/>
    <xf numFmtId="43" fontId="0" fillId="0" borderId="0" xfId="1" applyFont="1"/>
    <xf numFmtId="5" fontId="0" fillId="0" borderId="0" xfId="1" applyNumberFormat="1" applyFont="1"/>
    <xf numFmtId="9" fontId="0" fillId="0" borderId="0" xfId="2" applyFont="1"/>
    <xf numFmtId="5" fontId="7" fillId="0" borderId="0" xfId="1" applyNumberFormat="1" applyFont="1"/>
    <xf numFmtId="5" fontId="7" fillId="0" borderId="2" xfId="1" applyNumberFormat="1" applyFont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5" fontId="0" fillId="0" borderId="0" xfId="1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vertical="top" wrapText="1"/>
    </xf>
    <xf numFmtId="43" fontId="0" fillId="0" borderId="0" xfId="1" applyFont="1" applyAlignment="1">
      <alignment vertical="top"/>
    </xf>
    <xf numFmtId="9" fontId="0" fillId="0" borderId="0" xfId="2" applyFont="1" applyAlignment="1">
      <alignment vertical="top"/>
    </xf>
    <xf numFmtId="14" fontId="1" fillId="0" borderId="0" xfId="0" applyNumberFormat="1" applyFont="1"/>
    <xf numFmtId="5" fontId="1" fillId="0" borderId="0" xfId="1" applyNumberFormat="1" applyFont="1"/>
    <xf numFmtId="0" fontId="1" fillId="0" borderId="0" xfId="0" applyFont="1" applyAlignment="1">
      <alignment horizontal="center"/>
    </xf>
    <xf numFmtId="43" fontId="1" fillId="0" borderId="0" xfId="1" applyFont="1"/>
    <xf numFmtId="9" fontId="1" fillId="0" borderId="0" xfId="2" applyFont="1"/>
    <xf numFmtId="0" fontId="0" fillId="0" borderId="0" xfId="0" applyAlignment="1">
      <alignment wrapText="1"/>
    </xf>
    <xf numFmtId="0" fontId="0" fillId="2" borderId="0" xfId="0" applyFill="1"/>
    <xf numFmtId="0" fontId="0" fillId="2" borderId="6" xfId="0" applyFill="1" applyBorder="1"/>
    <xf numFmtId="0" fontId="13" fillId="2" borderId="0" xfId="0" applyFont="1" applyFill="1"/>
    <xf numFmtId="0" fontId="0" fillId="2" borderId="15" xfId="0" applyFill="1" applyBorder="1"/>
    <xf numFmtId="0" fontId="0" fillId="2" borderId="13" xfId="0" applyFill="1" applyBorder="1"/>
    <xf numFmtId="0" fontId="0" fillId="2" borderId="12" xfId="0" applyFill="1" applyBorder="1"/>
    <xf numFmtId="0" fontId="0" fillId="2" borderId="5" xfId="0" applyFill="1" applyBorder="1"/>
    <xf numFmtId="0" fontId="13" fillId="2" borderId="5" xfId="0" applyFont="1" applyFill="1" applyBorder="1"/>
    <xf numFmtId="0" fontId="0" fillId="2" borderId="9" xfId="0" applyFill="1" applyBorder="1"/>
    <xf numFmtId="0" fontId="3" fillId="2" borderId="0" xfId="0" applyFont="1" applyFill="1"/>
    <xf numFmtId="165" fontId="0" fillId="2" borderId="5" xfId="1" applyNumberFormat="1" applyFont="1" applyFill="1" applyBorder="1"/>
    <xf numFmtId="165" fontId="13" fillId="2" borderId="5" xfId="1" applyNumberFormat="1" applyFont="1" applyFill="1" applyBorder="1"/>
    <xf numFmtId="0" fontId="9" fillId="2" borderId="0" xfId="0" applyFont="1" applyFill="1"/>
    <xf numFmtId="0" fontId="7" fillId="2" borderId="0" xfId="0" applyFont="1" applyFill="1"/>
    <xf numFmtId="0" fontId="11" fillId="2" borderId="5" xfId="0" applyFont="1" applyFill="1" applyBorder="1"/>
    <xf numFmtId="0" fontId="13" fillId="2" borderId="6" xfId="0" applyFont="1" applyFill="1" applyBorder="1"/>
    <xf numFmtId="0" fontId="17" fillId="0" borderId="0" xfId="0" applyFont="1" applyAlignment="1">
      <alignment horizontal="left"/>
    </xf>
    <xf numFmtId="0" fontId="7" fillId="3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5" fontId="9" fillId="0" borderId="0" xfId="1" applyNumberFormat="1" applyFont="1"/>
    <xf numFmtId="5" fontId="7" fillId="0" borderId="0" xfId="1" applyNumberFormat="1" applyFont="1" applyAlignment="1">
      <alignment vertical="top"/>
    </xf>
    <xf numFmtId="9" fontId="7" fillId="0" borderId="2" xfId="2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5" fontId="0" fillId="4" borderId="0" xfId="1" applyNumberFormat="1" applyFont="1" applyFill="1" applyAlignment="1">
      <alignment vertical="top"/>
    </xf>
    <xf numFmtId="5" fontId="0" fillId="4" borderId="0" xfId="1" applyNumberFormat="1" applyFont="1" applyFill="1"/>
    <xf numFmtId="43" fontId="19" fillId="0" borderId="0" xfId="1" applyFont="1" applyFill="1"/>
    <xf numFmtId="164" fontId="0" fillId="0" borderId="0" xfId="0" applyNumberFormat="1"/>
    <xf numFmtId="9" fontId="7" fillId="0" borderId="0" xfId="2" applyFont="1" applyAlignment="1">
      <alignment horizontal="right"/>
    </xf>
    <xf numFmtId="5" fontId="9" fillId="3" borderId="3" xfId="1" applyNumberFormat="1" applyFont="1" applyFill="1" applyBorder="1" applyAlignment="1">
      <alignment horizontal="center"/>
    </xf>
    <xf numFmtId="5" fontId="9" fillId="7" borderId="3" xfId="1" applyNumberFormat="1" applyFont="1" applyFill="1" applyBorder="1" applyAlignment="1">
      <alignment horizontal="center"/>
    </xf>
    <xf numFmtId="5" fontId="9" fillId="2" borderId="3" xfId="1" applyNumberFormat="1" applyFont="1" applyFill="1" applyBorder="1" applyAlignment="1">
      <alignment horizontal="center"/>
    </xf>
    <xf numFmtId="5" fontId="9" fillId="12" borderId="3" xfId="1" applyNumberFormat="1" applyFont="1" applyFill="1" applyBorder="1" applyAlignment="1">
      <alignment horizontal="center"/>
    </xf>
    <xf numFmtId="5" fontId="9" fillId="9" borderId="3" xfId="1" applyNumberFormat="1" applyFont="1" applyFill="1" applyBorder="1" applyAlignment="1">
      <alignment horizontal="center"/>
    </xf>
    <xf numFmtId="5" fontId="9" fillId="10" borderId="3" xfId="1" applyNumberFormat="1" applyFont="1" applyFill="1" applyBorder="1" applyAlignment="1">
      <alignment horizontal="center"/>
    </xf>
    <xf numFmtId="0" fontId="7" fillId="12" borderId="0" xfId="0" applyFont="1" applyFill="1" applyAlignment="1">
      <alignment wrapText="1"/>
    </xf>
    <xf numFmtId="0" fontId="7" fillId="10" borderId="0" xfId="0" applyFont="1" applyFill="1" applyAlignment="1">
      <alignment wrapText="1"/>
    </xf>
    <xf numFmtId="0" fontId="7" fillId="9" borderId="0" xfId="0" applyFont="1" applyFill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0" fontId="20" fillId="0" borderId="0" xfId="0" applyFont="1"/>
    <xf numFmtId="0" fontId="7" fillId="0" borderId="1" xfId="0" applyFont="1" applyBorder="1" applyAlignment="1">
      <alignment horizontal="center" vertical="center" wrapText="1"/>
    </xf>
    <xf numFmtId="0" fontId="2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7" borderId="1" xfId="0" applyFont="1" applyFill="1" applyBorder="1" applyAlignment="1">
      <alignment horizontal="center"/>
    </xf>
    <xf numFmtId="5" fontId="9" fillId="0" borderId="1" xfId="1" applyNumberFormat="1" applyFont="1" applyBorder="1"/>
    <xf numFmtId="0" fontId="1" fillId="10" borderId="1" xfId="0" applyFont="1" applyFill="1" applyBorder="1"/>
    <xf numFmtId="5" fontId="22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/>
    <xf numFmtId="5" fontId="22" fillId="0" borderId="0" xfId="1" applyNumberFormat="1" applyFont="1" applyAlignment="1">
      <alignment horizontal="center"/>
    </xf>
    <xf numFmtId="0" fontId="22" fillId="0" borderId="0" xfId="0" applyFont="1"/>
    <xf numFmtId="166" fontId="20" fillId="0" borderId="0" xfId="1" applyNumberFormat="1" applyFont="1"/>
    <xf numFmtId="166" fontId="1" fillId="0" borderId="0" xfId="1" applyNumberFormat="1" applyFont="1"/>
    <xf numFmtId="166" fontId="0" fillId="0" borderId="0" xfId="1" applyNumberFormat="1" applyFont="1"/>
    <xf numFmtId="166" fontId="0" fillId="3" borderId="1" xfId="1" applyNumberFormat="1" applyFont="1" applyFill="1" applyBorder="1" applyAlignment="1">
      <alignment horizontal="center" wrapText="1"/>
    </xf>
    <xf numFmtId="166" fontId="0" fillId="9" borderId="1" xfId="1" applyNumberFormat="1" applyFont="1" applyFill="1" applyBorder="1" applyAlignment="1">
      <alignment horizontal="center" wrapText="1"/>
    </xf>
    <xf numFmtId="166" fontId="0" fillId="7" borderId="1" xfId="1" applyNumberFormat="1" applyFont="1" applyFill="1" applyBorder="1" applyAlignment="1">
      <alignment horizontal="center" wrapText="1"/>
    </xf>
    <xf numFmtId="166" fontId="0" fillId="10" borderId="1" xfId="1" applyNumberFormat="1" applyFont="1" applyFill="1" applyBorder="1" applyAlignment="1">
      <alignment horizontal="center" wrapText="1"/>
    </xf>
    <xf numFmtId="166" fontId="0" fillId="2" borderId="1" xfId="1" applyNumberFormat="1" applyFont="1" applyFill="1" applyBorder="1" applyAlignment="1">
      <alignment horizontal="center" wrapText="1"/>
    </xf>
    <xf numFmtId="166" fontId="0" fillId="12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6" fontId="1" fillId="0" borderId="0" xfId="1" applyNumberFormat="1" applyFont="1" applyAlignment="1">
      <alignment wrapText="1"/>
    </xf>
    <xf numFmtId="0" fontId="0" fillId="0" borderId="1" xfId="0" applyBorder="1" applyAlignment="1">
      <alignment horizontal="center"/>
    </xf>
    <xf numFmtId="5" fontId="1" fillId="0" borderId="1" xfId="1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wrapText="1"/>
    </xf>
    <xf numFmtId="0" fontId="0" fillId="0" borderId="20" xfId="0" applyBorder="1" applyAlignment="1">
      <alignment wrapText="1"/>
    </xf>
    <xf numFmtId="0" fontId="15" fillId="2" borderId="0" xfId="0" applyFont="1" applyFill="1" applyAlignment="1">
      <alignment horizontal="left" vertical="top"/>
    </xf>
    <xf numFmtId="0" fontId="15" fillId="12" borderId="0" xfId="0" applyFont="1" applyFill="1" applyAlignment="1">
      <alignment horizontal="left" vertical="top"/>
    </xf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0" xfId="0" applyAlignment="1">
      <alignment vertical="top" wrapText="1"/>
    </xf>
    <xf numFmtId="0" fontId="15" fillId="7" borderId="0" xfId="0" applyFont="1" applyFill="1" applyAlignment="1">
      <alignment vertical="top"/>
    </xf>
    <xf numFmtId="5" fontId="0" fillId="2" borderId="0" xfId="1" applyNumberFormat="1" applyFont="1" applyFill="1"/>
    <xf numFmtId="0" fontId="0" fillId="2" borderId="0" xfId="0" applyFill="1" applyAlignment="1">
      <alignment horizontal="center"/>
    </xf>
    <xf numFmtId="43" fontId="0" fillId="2" borderId="0" xfId="1" applyFont="1" applyFill="1"/>
    <xf numFmtId="9" fontId="0" fillId="2" borderId="0" xfId="2" applyFont="1" applyFill="1"/>
    <xf numFmtId="5" fontId="0" fillId="7" borderId="0" xfId="1" applyNumberFormat="1" applyFont="1" applyFill="1"/>
    <xf numFmtId="0" fontId="0" fillId="7" borderId="0" xfId="0" applyFill="1" applyAlignment="1">
      <alignment horizontal="center"/>
    </xf>
    <xf numFmtId="43" fontId="0" fillId="7" borderId="0" xfId="1" applyFont="1" applyFill="1"/>
    <xf numFmtId="9" fontId="0" fillId="7" borderId="0" xfId="2" applyFont="1" applyFill="1"/>
    <xf numFmtId="5" fontId="0" fillId="3" borderId="0" xfId="1" applyNumberFormat="1" applyFont="1" applyFill="1"/>
    <xf numFmtId="0" fontId="0" fillId="3" borderId="0" xfId="0" applyFill="1" applyAlignment="1">
      <alignment horizontal="center"/>
    </xf>
    <xf numFmtId="43" fontId="0" fillId="3" borderId="0" xfId="1" applyFont="1" applyFill="1"/>
    <xf numFmtId="9" fontId="0" fillId="3" borderId="0" xfId="2" applyFont="1" applyFill="1"/>
    <xf numFmtId="164" fontId="0" fillId="10" borderId="0" xfId="0" applyNumberFormat="1" applyFill="1"/>
    <xf numFmtId="0" fontId="0" fillId="10" borderId="0" xfId="0" applyFill="1" applyAlignment="1">
      <alignment horizontal="center"/>
    </xf>
    <xf numFmtId="43" fontId="0" fillId="10" borderId="0" xfId="1" applyFont="1" applyFill="1"/>
    <xf numFmtId="9" fontId="0" fillId="10" borderId="0" xfId="2" applyFont="1" applyFill="1"/>
    <xf numFmtId="164" fontId="0" fillId="12" borderId="0" xfId="0" applyNumberFormat="1" applyFill="1"/>
    <xf numFmtId="0" fontId="0" fillId="12" borderId="0" xfId="0" applyFill="1" applyAlignment="1">
      <alignment horizontal="center"/>
    </xf>
    <xf numFmtId="43" fontId="0" fillId="12" borderId="0" xfId="1" applyFont="1" applyFill="1"/>
    <xf numFmtId="9" fontId="0" fillId="12" borderId="0" xfId="2" applyFont="1" applyFill="1"/>
    <xf numFmtId="14" fontId="0" fillId="9" borderId="0" xfId="0" applyNumberFormat="1" applyFill="1"/>
    <xf numFmtId="164" fontId="0" fillId="9" borderId="0" xfId="0" applyNumberFormat="1" applyFill="1"/>
    <xf numFmtId="0" fontId="0" fillId="9" borderId="0" xfId="0" applyFill="1" applyAlignment="1">
      <alignment horizontal="center"/>
    </xf>
    <xf numFmtId="43" fontId="0" fillId="9" borderId="0" xfId="1" applyFont="1" applyFill="1"/>
    <xf numFmtId="9" fontId="0" fillId="9" borderId="0" xfId="2" applyFont="1" applyFill="1"/>
    <xf numFmtId="0" fontId="7" fillId="9" borderId="0" xfId="0" applyFont="1" applyFill="1"/>
    <xf numFmtId="0" fontId="7" fillId="12" borderId="0" xfId="0" applyFont="1" applyFill="1"/>
    <xf numFmtId="0" fontId="7" fillId="3" borderId="0" xfId="0" applyFont="1" applyFill="1" applyAlignment="1">
      <alignment vertical="top"/>
    </xf>
    <xf numFmtId="0" fontId="7" fillId="7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5" fontId="4" fillId="0" borderId="0" xfId="1" applyNumberFormat="1" applyFont="1"/>
    <xf numFmtId="0" fontId="4" fillId="0" borderId="0" xfId="0" applyFont="1" applyAlignment="1">
      <alignment vertical="top"/>
    </xf>
    <xf numFmtId="14" fontId="4" fillId="0" borderId="0" xfId="0" applyNumberFormat="1" applyFont="1"/>
    <xf numFmtId="0" fontId="4" fillId="0" borderId="0" xfId="0" applyFont="1" applyAlignment="1">
      <alignment horizontal="center"/>
    </xf>
    <xf numFmtId="43" fontId="4" fillId="0" borderId="0" xfId="1" applyFont="1"/>
    <xf numFmtId="9" fontId="4" fillId="0" borderId="0" xfId="2" applyFont="1"/>
    <xf numFmtId="5" fontId="10" fillId="0" borderId="0" xfId="1" applyNumberFormat="1" applyFont="1"/>
    <xf numFmtId="0" fontId="7" fillId="0" borderId="0" xfId="0" applyFont="1" applyAlignment="1">
      <alignment vertical="top"/>
    </xf>
    <xf numFmtId="0" fontId="3" fillId="3" borderId="0" xfId="0" applyFont="1" applyFill="1"/>
    <xf numFmtId="5" fontId="7" fillId="0" borderId="0" xfId="0" applyNumberFormat="1" applyFont="1"/>
    <xf numFmtId="9" fontId="0" fillId="0" borderId="0" xfId="2" applyFont="1" applyAlignment="1">
      <alignment horizontal="right"/>
    </xf>
    <xf numFmtId="43" fontId="0" fillId="0" borderId="2" xfId="1" applyFont="1" applyBorder="1"/>
    <xf numFmtId="5" fontId="7" fillId="0" borderId="2" xfId="0" applyNumberFormat="1" applyFont="1" applyBorder="1"/>
    <xf numFmtId="43" fontId="7" fillId="0" borderId="0" xfId="1" applyFont="1"/>
    <xf numFmtId="43" fontId="10" fillId="0" borderId="2" xfId="1" applyFont="1" applyFill="1" applyBorder="1"/>
    <xf numFmtId="164" fontId="7" fillId="0" borderId="2" xfId="0" applyNumberFormat="1" applyFont="1" applyBorder="1"/>
    <xf numFmtId="43" fontId="7" fillId="0" borderId="2" xfId="1" applyFont="1" applyBorder="1"/>
    <xf numFmtId="164" fontId="0" fillId="0" borderId="2" xfId="0" applyNumberFormat="1" applyBorder="1"/>
    <xf numFmtId="5" fontId="0" fillId="0" borderId="0" xfId="0" applyNumberFormat="1"/>
    <xf numFmtId="43" fontId="0" fillId="0" borderId="0" xfId="0" applyNumberFormat="1"/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right"/>
    </xf>
    <xf numFmtId="49" fontId="0" fillId="7" borderId="4" xfId="0" applyNumberFormat="1" applyFill="1" applyBorder="1"/>
    <xf numFmtId="0" fontId="4" fillId="3" borderId="0" xfId="0" applyFont="1" applyFill="1"/>
    <xf numFmtId="0" fontId="4" fillId="7" borderId="0" xfId="0" applyFont="1" applyFill="1"/>
    <xf numFmtId="0" fontId="4" fillId="2" borderId="0" xfId="0" applyFont="1" applyFill="1"/>
    <xf numFmtId="165" fontId="0" fillId="2" borderId="5" xfId="1" applyNumberFormat="1" applyFont="1" applyFill="1" applyBorder="1" applyAlignment="1">
      <alignment horizontal="center"/>
    </xf>
    <xf numFmtId="0" fontId="0" fillId="7" borderId="0" xfId="0" applyFill="1" applyAlignment="1">
      <alignment horizontal="right"/>
    </xf>
    <xf numFmtId="0" fontId="0" fillId="7" borderId="6" xfId="0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7" fillId="2" borderId="6" xfId="0" applyFont="1" applyFill="1" applyBorder="1"/>
    <xf numFmtId="49" fontId="13" fillId="7" borderId="4" xfId="0" applyNumberFormat="1" applyFont="1" applyFill="1" applyBorder="1"/>
    <xf numFmtId="0" fontId="3" fillId="2" borderId="6" xfId="0" applyFont="1" applyFill="1" applyBorder="1"/>
    <xf numFmtId="0" fontId="27" fillId="2" borderId="5" xfId="0" applyFont="1" applyFill="1" applyBorder="1"/>
    <xf numFmtId="0" fontId="27" fillId="2" borderId="6" xfId="0" applyFont="1" applyFill="1" applyBorder="1"/>
    <xf numFmtId="0" fontId="27" fillId="2" borderId="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7" borderId="0" xfId="0" applyFont="1" applyFill="1"/>
    <xf numFmtId="0" fontId="27" fillId="7" borderId="6" xfId="0" applyFont="1" applyFill="1" applyBorder="1"/>
    <xf numFmtId="0" fontId="1" fillId="7" borderId="0" xfId="0" applyFont="1" applyFill="1"/>
    <xf numFmtId="0" fontId="27" fillId="7" borderId="0" xfId="0" applyFont="1" applyFill="1" applyAlignment="1">
      <alignment horizontal="right"/>
    </xf>
    <xf numFmtId="0" fontId="27" fillId="2" borderId="0" xfId="0" applyFont="1" applyFill="1"/>
    <xf numFmtId="0" fontId="27" fillId="3" borderId="0" xfId="0" applyFont="1" applyFill="1"/>
    <xf numFmtId="0" fontId="27" fillId="3" borderId="4" xfId="0" applyFont="1" applyFill="1" applyBorder="1"/>
    <xf numFmtId="0" fontId="27" fillId="3" borderId="6" xfId="0" applyFont="1" applyFill="1" applyBorder="1"/>
    <xf numFmtId="0" fontId="27" fillId="3" borderId="15" xfId="0" applyFont="1" applyFill="1" applyBorder="1"/>
    <xf numFmtId="0" fontId="27" fillId="3" borderId="12" xfId="0" applyFont="1" applyFill="1" applyBorder="1"/>
    <xf numFmtId="0" fontId="27" fillId="7" borderId="6" xfId="0" applyFont="1" applyFill="1" applyBorder="1" applyAlignment="1">
      <alignment horizontal="center"/>
    </xf>
    <xf numFmtId="0" fontId="1" fillId="2" borderId="5" xfId="0" applyFont="1" applyFill="1" applyBorder="1"/>
    <xf numFmtId="0" fontId="27" fillId="7" borderId="4" xfId="0" applyFont="1" applyFill="1" applyBorder="1"/>
    <xf numFmtId="0" fontId="27" fillId="7" borderId="13" xfId="0" applyFont="1" applyFill="1" applyBorder="1"/>
    <xf numFmtId="0" fontId="27" fillId="3" borderId="5" xfId="0" applyFont="1" applyFill="1" applyBorder="1"/>
    <xf numFmtId="0" fontId="27" fillId="7" borderId="5" xfId="0" applyFont="1" applyFill="1" applyBorder="1"/>
    <xf numFmtId="0" fontId="27" fillId="7" borderId="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7" borderId="15" xfId="0" applyFont="1" applyFill="1" applyBorder="1" applyAlignment="1">
      <alignment horizontal="right"/>
    </xf>
    <xf numFmtId="9" fontId="13" fillId="0" borderId="0" xfId="2" applyFont="1" applyAlignment="1">
      <alignment horizontal="right"/>
    </xf>
    <xf numFmtId="5" fontId="13" fillId="0" borderId="0" xfId="1" applyNumberFormat="1" applyFont="1"/>
    <xf numFmtId="0" fontId="5" fillId="10" borderId="0" xfId="0" applyFont="1" applyFill="1"/>
    <xf numFmtId="0" fontId="4" fillId="10" borderId="4" xfId="0" applyFont="1" applyFill="1" applyBorder="1"/>
    <xf numFmtId="0" fontId="27" fillId="10" borderId="5" xfId="0" applyFont="1" applyFill="1" applyBorder="1"/>
    <xf numFmtId="0" fontId="27" fillId="10" borderId="0" xfId="0" applyFont="1" applyFill="1"/>
    <xf numFmtId="0" fontId="27" fillId="9" borderId="6" xfId="0" applyFont="1" applyFill="1" applyBorder="1"/>
    <xf numFmtId="0" fontId="27" fillId="9" borderId="5" xfId="0" applyFont="1" applyFill="1" applyBorder="1"/>
    <xf numFmtId="0" fontId="27" fillId="9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27" fillId="10" borderId="6" xfId="0" applyFont="1" applyFill="1" applyBorder="1"/>
    <xf numFmtId="0" fontId="4" fillId="10" borderId="0" xfId="0" applyFont="1" applyFill="1"/>
    <xf numFmtId="0" fontId="4" fillId="10" borderId="6" xfId="0" applyFont="1" applyFill="1" applyBorder="1"/>
    <xf numFmtId="0" fontId="10" fillId="10" borderId="0" xfId="0" applyFont="1" applyFill="1"/>
    <xf numFmtId="0" fontId="4" fillId="12" borderId="5" xfId="0" applyFont="1" applyFill="1" applyBorder="1"/>
    <xf numFmtId="0" fontId="27" fillId="12" borderId="5" xfId="0" applyFont="1" applyFill="1" applyBorder="1"/>
    <xf numFmtId="0" fontId="27" fillId="12" borderId="6" xfId="0" applyFont="1" applyFill="1" applyBorder="1"/>
    <xf numFmtId="0" fontId="4" fillId="12" borderId="0" xfId="0" applyFont="1" applyFill="1"/>
    <xf numFmtId="0" fontId="27" fillId="12" borderId="0" xfId="0" applyFont="1" applyFill="1"/>
    <xf numFmtId="0" fontId="27" fillId="9" borderId="0" xfId="0" applyFont="1" applyFill="1"/>
    <xf numFmtId="0" fontId="27" fillId="9" borderId="4" xfId="0" applyFont="1" applyFill="1" applyBorder="1"/>
    <xf numFmtId="0" fontId="27" fillId="9" borderId="15" xfId="0" applyFont="1" applyFill="1" applyBorder="1"/>
    <xf numFmtId="0" fontId="27" fillId="9" borderId="12" xfId="0" applyFont="1" applyFill="1" applyBorder="1"/>
    <xf numFmtId="165" fontId="27" fillId="12" borderId="5" xfId="1" applyNumberFormat="1" applyFont="1" applyFill="1" applyBorder="1"/>
    <xf numFmtId="0" fontId="27" fillId="10" borderId="4" xfId="0" applyFont="1" applyFill="1" applyBorder="1"/>
    <xf numFmtId="0" fontId="27" fillId="12" borderId="5" xfId="0" applyFont="1" applyFill="1" applyBorder="1" applyAlignment="1">
      <alignment horizontal="center"/>
    </xf>
    <xf numFmtId="0" fontId="27" fillId="10" borderId="6" xfId="0" applyFont="1" applyFill="1" applyBorder="1" applyAlignment="1">
      <alignment horizontal="center"/>
    </xf>
    <xf numFmtId="0" fontId="27" fillId="12" borderId="6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0" borderId="0" xfId="0" applyFill="1" applyAlignment="1">
      <alignment horizontal="right"/>
    </xf>
    <xf numFmtId="0" fontId="27" fillId="10" borderId="0" xfId="0" applyFont="1" applyFill="1" applyAlignment="1">
      <alignment horizontal="right"/>
    </xf>
    <xf numFmtId="0" fontId="0" fillId="10" borderId="5" xfId="0" applyFill="1" applyBorder="1" applyAlignment="1">
      <alignment horizontal="center"/>
    </xf>
    <xf numFmtId="0" fontId="27" fillId="10" borderId="5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165" fontId="0" fillId="12" borderId="5" xfId="1" applyNumberFormat="1" applyFont="1" applyFill="1" applyBorder="1" applyAlignment="1">
      <alignment horizontal="center"/>
    </xf>
    <xf numFmtId="165" fontId="27" fillId="12" borderId="5" xfId="1" applyNumberFormat="1" applyFont="1" applyFill="1" applyBorder="1" applyAlignment="1">
      <alignment horizontal="center"/>
    </xf>
    <xf numFmtId="0" fontId="4" fillId="10" borderId="0" xfId="0" applyFont="1" applyFill="1" applyAlignment="1">
      <alignment horizontal="right"/>
    </xf>
    <xf numFmtId="0" fontId="27" fillId="10" borderId="13" xfId="0" applyFont="1" applyFill="1" applyBorder="1" applyAlignment="1">
      <alignment horizontal="right"/>
    </xf>
    <xf numFmtId="0" fontId="4" fillId="10" borderId="6" xfId="0" applyFont="1" applyFill="1" applyBorder="1" applyAlignment="1">
      <alignment horizontal="center"/>
    </xf>
    <xf numFmtId="164" fontId="0" fillId="4" borderId="0" xfId="0" applyNumberFormat="1" applyFill="1"/>
    <xf numFmtId="0" fontId="28" fillId="3" borderId="11" xfId="0" applyFont="1" applyFill="1" applyBorder="1"/>
    <xf numFmtId="0" fontId="28" fillId="9" borderId="11" xfId="0" applyFont="1" applyFill="1" applyBorder="1"/>
    <xf numFmtId="0" fontId="15" fillId="7" borderId="0" xfId="0" applyFont="1" applyFill="1" applyAlignment="1">
      <alignment horizontal="left" vertical="top"/>
    </xf>
    <xf numFmtId="0" fontId="11" fillId="7" borderId="0" xfId="0" applyFont="1" applyFill="1"/>
    <xf numFmtId="0" fontId="26" fillId="7" borderId="0" xfId="0" applyFont="1" applyFill="1" applyAlignment="1">
      <alignment horizontal="center"/>
    </xf>
    <xf numFmtId="0" fontId="0" fillId="0" borderId="17" xfId="0" applyBorder="1"/>
    <xf numFmtId="0" fontId="13" fillId="1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9" fontId="0" fillId="0" borderId="0" xfId="2" applyFont="1" applyAlignment="1">
      <alignment horizontal="right" vertical="top"/>
    </xf>
    <xf numFmtId="5" fontId="7" fillId="0" borderId="0" xfId="1" applyNumberFormat="1" applyFont="1" applyAlignment="1">
      <alignment horizontal="right" vertical="top"/>
    </xf>
    <xf numFmtId="166" fontId="0" fillId="0" borderId="0" xfId="1" applyNumberFormat="1" applyFont="1" applyFill="1" applyBorder="1"/>
    <xf numFmtId="164" fontId="0" fillId="2" borderId="0" xfId="0" applyNumberFormat="1" applyFill="1"/>
    <xf numFmtId="164" fontId="0" fillId="7" borderId="0" xfId="0" applyNumberFormat="1" applyFill="1"/>
    <xf numFmtId="5" fontId="0" fillId="3" borderId="1" xfId="1" applyNumberFormat="1" applyFont="1" applyFill="1" applyBorder="1" applyAlignment="1">
      <alignment vertical="center" wrapText="1"/>
    </xf>
    <xf numFmtId="5" fontId="0" fillId="9" borderId="1" xfId="1" applyNumberFormat="1" applyFont="1" applyFill="1" applyBorder="1" applyAlignment="1">
      <alignment vertical="center" wrapText="1"/>
    </xf>
    <xf numFmtId="5" fontId="0" fillId="7" borderId="1" xfId="1" applyNumberFormat="1" applyFont="1" applyFill="1" applyBorder="1" applyAlignment="1">
      <alignment vertical="center" wrapText="1"/>
    </xf>
    <xf numFmtId="5" fontId="0" fillId="10" borderId="1" xfId="1" applyNumberFormat="1" applyFont="1" applyFill="1" applyBorder="1" applyAlignment="1">
      <alignment vertical="center" wrapText="1"/>
    </xf>
    <xf numFmtId="5" fontId="0" fillId="2" borderId="1" xfId="1" applyNumberFormat="1" applyFont="1" applyFill="1" applyBorder="1" applyAlignment="1">
      <alignment vertical="center" wrapText="1"/>
    </xf>
    <xf numFmtId="5" fontId="0" fillId="12" borderId="1" xfId="1" applyNumberFormat="1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5" fontId="0" fillId="0" borderId="1" xfId="1" applyNumberFormat="1" applyFont="1" applyBorder="1"/>
    <xf numFmtId="5" fontId="22" fillId="0" borderId="1" xfId="1" applyNumberFormat="1" applyFont="1" applyBorder="1"/>
    <xf numFmtId="0" fontId="1" fillId="0" borderId="1" xfId="0" applyFont="1" applyBorder="1"/>
    <xf numFmtId="0" fontId="15" fillId="0" borderId="0" xfId="0" applyFont="1" applyAlignment="1">
      <alignment horizontal="center"/>
    </xf>
    <xf numFmtId="9" fontId="15" fillId="13" borderId="1" xfId="2" applyFont="1" applyFill="1" applyBorder="1" applyAlignment="1">
      <alignment horizontal="center"/>
    </xf>
    <xf numFmtId="166" fontId="0" fillId="15" borderId="1" xfId="1" applyNumberFormat="1" applyFont="1" applyFill="1" applyBorder="1" applyAlignment="1">
      <alignment horizontal="center" wrapText="1"/>
    </xf>
    <xf numFmtId="5" fontId="0" fillId="15" borderId="1" xfId="1" applyNumberFormat="1" applyFont="1" applyFill="1" applyBorder="1" applyAlignment="1">
      <alignment vertical="center" wrapText="1"/>
    </xf>
    <xf numFmtId="0" fontId="0" fillId="15" borderId="0" xfId="0" applyFill="1"/>
    <xf numFmtId="0" fontId="0" fillId="15" borderId="6" xfId="0" applyFill="1" applyBorder="1"/>
    <xf numFmtId="0" fontId="27" fillId="15" borderId="0" xfId="0" applyFont="1" applyFill="1"/>
    <xf numFmtId="0" fontId="27" fillId="15" borderId="6" xfId="0" applyFont="1" applyFill="1" applyBorder="1"/>
    <xf numFmtId="0" fontId="27" fillId="15" borderId="0" xfId="0" applyFont="1" applyFill="1" applyAlignment="1">
      <alignment horizontal="right"/>
    </xf>
    <xf numFmtId="0" fontId="9" fillId="15" borderId="0" xfId="0" applyFont="1" applyFill="1"/>
    <xf numFmtId="0" fontId="29" fillId="0" borderId="0" xfId="3" applyAlignment="1">
      <alignment vertical="center"/>
    </xf>
    <xf numFmtId="5" fontId="1" fillId="15" borderId="1" xfId="1" applyNumberFormat="1" applyFont="1" applyFill="1" applyBorder="1" applyAlignment="1">
      <alignment horizontal="center"/>
    </xf>
    <xf numFmtId="5" fontId="9" fillId="15" borderId="1" xfId="1" applyNumberFormat="1" applyFont="1" applyFill="1" applyBorder="1"/>
    <xf numFmtId="0" fontId="10" fillId="15" borderId="0" xfId="0" applyFont="1" applyFill="1"/>
    <xf numFmtId="0" fontId="0" fillId="2" borderId="0" xfId="0" applyFill="1" applyAlignment="1">
      <alignment horizontal="right"/>
    </xf>
    <xf numFmtId="0" fontId="27" fillId="2" borderId="4" xfId="0" applyFont="1" applyFill="1" applyBorder="1"/>
    <xf numFmtId="0" fontId="27" fillId="2" borderId="15" xfId="0" applyFont="1" applyFill="1" applyBorder="1" applyAlignment="1">
      <alignment horizontal="right"/>
    </xf>
    <xf numFmtId="0" fontId="27" fillId="2" borderId="13" xfId="0" applyFont="1" applyFill="1" applyBorder="1"/>
    <xf numFmtId="166" fontId="0" fillId="16" borderId="1" xfId="1" applyNumberFormat="1" applyFont="1" applyFill="1" applyBorder="1" applyAlignment="1">
      <alignment horizontal="center" wrapText="1"/>
    </xf>
    <xf numFmtId="5" fontId="0" fillId="16" borderId="1" xfId="1" applyNumberFormat="1" applyFont="1" applyFill="1" applyBorder="1" applyAlignment="1">
      <alignment vertical="center" wrapText="1"/>
    </xf>
    <xf numFmtId="5" fontId="1" fillId="3" borderId="23" xfId="1" applyNumberFormat="1" applyFont="1" applyFill="1" applyBorder="1"/>
    <xf numFmtId="5" fontId="1" fillId="3" borderId="24" xfId="1" applyNumberFormat="1" applyFont="1" applyFill="1" applyBorder="1"/>
    <xf numFmtId="5" fontId="1" fillId="3" borderId="22" xfId="1" applyNumberFormat="1" applyFont="1" applyFill="1" applyBorder="1"/>
    <xf numFmtId="5" fontId="1" fillId="9" borderId="23" xfId="1" applyNumberFormat="1" applyFont="1" applyFill="1" applyBorder="1"/>
    <xf numFmtId="5" fontId="1" fillId="9" borderId="24" xfId="1" applyNumberFormat="1" applyFont="1" applyFill="1" applyBorder="1"/>
    <xf numFmtId="5" fontId="1" fillId="9" borderId="22" xfId="1" applyNumberFormat="1" applyFont="1" applyFill="1" applyBorder="1"/>
    <xf numFmtId="5" fontId="1" fillId="7" borderId="23" xfId="1" applyNumberFormat="1" applyFont="1" applyFill="1" applyBorder="1"/>
    <xf numFmtId="5" fontId="1" fillId="7" borderId="24" xfId="1" applyNumberFormat="1" applyFont="1" applyFill="1" applyBorder="1"/>
    <xf numFmtId="5" fontId="1" fillId="7" borderId="22" xfId="1" applyNumberFormat="1" applyFont="1" applyFill="1" applyBorder="1"/>
    <xf numFmtId="5" fontId="1" fillId="15" borderId="23" xfId="1" applyNumberFormat="1" applyFont="1" applyFill="1" applyBorder="1"/>
    <xf numFmtId="5" fontId="1" fillId="15" borderId="24" xfId="1" applyNumberFormat="1" applyFont="1" applyFill="1" applyBorder="1"/>
    <xf numFmtId="5" fontId="1" fillId="15" borderId="22" xfId="1" applyNumberFormat="1" applyFont="1" applyFill="1" applyBorder="1"/>
    <xf numFmtId="5" fontId="1" fillId="10" borderId="23" xfId="1" applyNumberFormat="1" applyFont="1" applyFill="1" applyBorder="1"/>
    <xf numFmtId="5" fontId="1" fillId="10" borderId="24" xfId="1" applyNumberFormat="1" applyFont="1" applyFill="1" applyBorder="1"/>
    <xf numFmtId="5" fontId="1" fillId="10" borderId="22" xfId="1" applyNumberFormat="1" applyFont="1" applyFill="1" applyBorder="1"/>
    <xf numFmtId="5" fontId="1" fillId="16" borderId="23" xfId="1" applyNumberFormat="1" applyFont="1" applyFill="1" applyBorder="1"/>
    <xf numFmtId="5" fontId="1" fillId="16" borderId="24" xfId="1" applyNumberFormat="1" applyFont="1" applyFill="1" applyBorder="1"/>
    <xf numFmtId="5" fontId="1" fillId="16" borderId="22" xfId="1" applyNumberFormat="1" applyFont="1" applyFill="1" applyBorder="1"/>
    <xf numFmtId="5" fontId="1" fillId="2" borderId="23" xfId="1" applyNumberFormat="1" applyFont="1" applyFill="1" applyBorder="1"/>
    <xf numFmtId="5" fontId="1" fillId="2" borderId="24" xfId="1" applyNumberFormat="1" applyFont="1" applyFill="1" applyBorder="1"/>
    <xf numFmtId="5" fontId="1" fillId="2" borderId="22" xfId="1" applyNumberFormat="1" applyFont="1" applyFill="1" applyBorder="1"/>
    <xf numFmtId="5" fontId="1" fillId="12" borderId="23" xfId="1" applyNumberFormat="1" applyFont="1" applyFill="1" applyBorder="1"/>
    <xf numFmtId="5" fontId="1" fillId="12" borderId="24" xfId="1" applyNumberFormat="1" applyFont="1" applyFill="1" applyBorder="1"/>
    <xf numFmtId="5" fontId="1" fillId="12" borderId="22" xfId="1" applyNumberFormat="1" applyFont="1" applyFill="1" applyBorder="1"/>
    <xf numFmtId="0" fontId="1" fillId="16" borderId="1" xfId="0" applyFont="1" applyFill="1" applyBorder="1" applyAlignment="1">
      <alignment horizontal="center"/>
    </xf>
    <xf numFmtId="0" fontId="0" fillId="16" borderId="6" xfId="0" applyFill="1" applyBorder="1"/>
    <xf numFmtId="0" fontId="0" fillId="16" borderId="6" xfId="0" applyFill="1" applyBorder="1" applyAlignment="1">
      <alignment horizontal="center"/>
    </xf>
    <xf numFmtId="0" fontId="27" fillId="16" borderId="6" xfId="0" applyFont="1" applyFill="1" applyBorder="1"/>
    <xf numFmtId="0" fontId="27" fillId="16" borderId="6" xfId="0" applyFont="1" applyFill="1" applyBorder="1" applyAlignment="1">
      <alignment horizontal="center"/>
    </xf>
    <xf numFmtId="0" fontId="3" fillId="16" borderId="6" xfId="0" applyFont="1" applyFill="1" applyBorder="1"/>
    <xf numFmtId="0" fontId="13" fillId="16" borderId="6" xfId="0" applyFont="1" applyFill="1" applyBorder="1"/>
    <xf numFmtId="0" fontId="9" fillId="16" borderId="0" xfId="0" applyFont="1" applyFill="1"/>
    <xf numFmtId="0" fontId="7" fillId="16" borderId="0" xfId="0" applyFont="1" applyFill="1"/>
    <xf numFmtId="5" fontId="9" fillId="16" borderId="1" xfId="1" applyNumberFormat="1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7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left"/>
    </xf>
    <xf numFmtId="0" fontId="17" fillId="0" borderId="0" xfId="0" applyFont="1" applyAlignment="1">
      <alignment horizontal="left" vertical="top"/>
    </xf>
    <xf numFmtId="9" fontId="7" fillId="3" borderId="0" xfId="2" applyFont="1" applyFill="1" applyAlignment="1">
      <alignment horizontal="center" wrapText="1"/>
    </xf>
    <xf numFmtId="43" fontId="7" fillId="3" borderId="0" xfId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7" borderId="0" xfId="0" applyFont="1" applyFill="1" applyAlignment="1">
      <alignment horizontal="left" vertical="top"/>
    </xf>
    <xf numFmtId="0" fontId="7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15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12" borderId="0" xfId="0" applyFont="1" applyFill="1" applyAlignment="1">
      <alignment horizontal="center" wrapText="1"/>
    </xf>
    <xf numFmtId="0" fontId="7" fillId="10" borderId="0" xfId="0" applyFont="1" applyFill="1" applyAlignment="1">
      <alignment horizontal="center" wrapText="1"/>
    </xf>
    <xf numFmtId="0" fontId="15" fillId="12" borderId="0" xfId="0" applyFont="1" applyFill="1" applyAlignment="1">
      <alignment horizontal="left" vertical="top"/>
    </xf>
    <xf numFmtId="0" fontId="15" fillId="10" borderId="0" xfId="0" applyFont="1" applyFill="1" applyAlignment="1">
      <alignment horizontal="left" vertical="top"/>
    </xf>
    <xf numFmtId="0" fontId="7" fillId="9" borderId="0" xfId="0" applyFont="1" applyFill="1" applyAlignment="1">
      <alignment horizontal="center" wrapText="1"/>
    </xf>
    <xf numFmtId="43" fontId="7" fillId="9" borderId="0" xfId="1" applyFont="1" applyFill="1" applyAlignment="1">
      <alignment horizontal="center" wrapText="1"/>
    </xf>
    <xf numFmtId="9" fontId="7" fillId="9" borderId="0" xfId="2" applyFont="1" applyFill="1" applyAlignment="1">
      <alignment horizontal="center" wrapText="1"/>
    </xf>
    <xf numFmtId="0" fontId="18" fillId="9" borderId="0" xfId="0" applyFont="1" applyFill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14" borderId="1" xfId="0" applyFont="1" applyFill="1" applyBorder="1" applyAlignment="1">
      <alignment horizont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5" fillId="7" borderId="0" xfId="0" applyFont="1" applyFill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9" fontId="0" fillId="0" borderId="0" xfId="2" applyFont="1" applyAlignment="1">
      <alignment horizontal="right" vertical="top"/>
    </xf>
    <xf numFmtId="5" fontId="7" fillId="0" borderId="0" xfId="1" applyNumberFormat="1" applyFont="1" applyAlignment="1">
      <alignment horizontal="right" vertical="top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CC"/>
      <color rgb="FF00FF00"/>
      <color rgb="FF66FFCC"/>
      <color rgb="FF00FFFF"/>
      <color rgb="FF99FF99"/>
      <color rgb="FFFF66FF"/>
      <color rgb="FFFF99FF"/>
      <color rgb="FF33CC33"/>
      <color rgb="FFCCECF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</xdr:row>
      <xdr:rowOff>171450</xdr:rowOff>
    </xdr:from>
    <xdr:to>
      <xdr:col>16</xdr:col>
      <xdr:colOff>57150</xdr:colOff>
      <xdr:row>3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C2028F5-74F3-4221-A615-B6E21C46ABAE}"/>
            </a:ext>
          </a:extLst>
        </xdr:cNvPr>
        <xdr:cNvCxnSpPr/>
      </xdr:nvCxnSpPr>
      <xdr:spPr>
        <a:xfrm flipV="1">
          <a:off x="9353550" y="990600"/>
          <a:ext cx="24669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800100</xdr:colOff>
      <xdr:row>2</xdr:row>
      <xdr:rowOff>142875</xdr:rowOff>
    </xdr:from>
    <xdr:to>
      <xdr:col>16</xdr:col>
      <xdr:colOff>257175</xdr:colOff>
      <xdr:row>2</xdr:row>
      <xdr:rowOff>152400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3025AF0-C83D-461C-9FBD-2B3F4CD0DAE6}"/>
            </a:ext>
          </a:extLst>
        </xdr:cNvPr>
        <xdr:cNvCxnSpPr/>
      </xdr:nvCxnSpPr>
      <xdr:spPr>
        <a:xfrm flipV="1">
          <a:off x="9763125" y="676275"/>
          <a:ext cx="23145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</xdr:row>
      <xdr:rowOff>171450</xdr:rowOff>
    </xdr:from>
    <xdr:to>
      <xdr:col>16</xdr:col>
      <xdr:colOff>57150</xdr:colOff>
      <xdr:row>3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AC310BA-AAEC-CC87-3F11-393BF525A424}"/>
            </a:ext>
          </a:extLst>
        </xdr:cNvPr>
        <xdr:cNvCxnSpPr/>
      </xdr:nvCxnSpPr>
      <xdr:spPr>
        <a:xfrm flipV="1">
          <a:off x="9353550" y="723900"/>
          <a:ext cx="24669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3</xdr:row>
      <xdr:rowOff>171450</xdr:rowOff>
    </xdr:from>
    <xdr:to>
      <xdr:col>16</xdr:col>
      <xdr:colOff>57150</xdr:colOff>
      <xdr:row>3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5D71518-A949-4A5B-913B-D807EBB30744}"/>
            </a:ext>
          </a:extLst>
        </xdr:cNvPr>
        <xdr:cNvCxnSpPr/>
      </xdr:nvCxnSpPr>
      <xdr:spPr>
        <a:xfrm flipV="1">
          <a:off x="9353550" y="990600"/>
          <a:ext cx="24669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800100</xdr:colOff>
      <xdr:row>2</xdr:row>
      <xdr:rowOff>142875</xdr:rowOff>
    </xdr:from>
    <xdr:to>
      <xdr:col>16</xdr:col>
      <xdr:colOff>257175</xdr:colOff>
      <xdr:row>2</xdr:row>
      <xdr:rowOff>152400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310D752-57FE-4618-B1DA-6882CC947E74}"/>
            </a:ext>
          </a:extLst>
        </xdr:cNvPr>
        <xdr:cNvCxnSpPr/>
      </xdr:nvCxnSpPr>
      <xdr:spPr>
        <a:xfrm flipV="1">
          <a:off x="9763125" y="409575"/>
          <a:ext cx="2314575" cy="95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cc02.safelinks.protection.outlook.com/?url=https%3A%2F%2Fsaginawcounty.maps.arcgis.com%2Fhome%2Fwebmap%2Fviewer.html%3Fwebmap%3D4fa0d0901ca946a48ac2894d5c7696f2&amp;data=05%7C02%7Clgooch%40saginawcounty.com%7C0bfade889b0d43521b9f08dce7bd5cf7%7C22fcf5174c6f4298981bb987492b9c54%7C0%7C0%7C638640047734381169%7CUnknown%7CTWFpbGZsb3d8eyJWIjoiMC4wLjAwMDAiLCJQIjoiV2luMzIiLCJBTiI6Ik1haWwiLCJXVCI6Mn0%3D%7C0%7C%7C%7C&amp;sdata=B2FIoTdawKnj4nS7m7SfowsrDLeOmcQ9ZKBbtp2mvlo%3D&amp;reserved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cc02.safelinks.protection.outlook.com/?url=https%3A%2F%2Fsaginawcounty.maps.arcgis.com%2Fhome%2Fwebmap%2Fviewer.html%3Fwebmap%3D4fa0d0901ca946a48ac2894d5c7696f2&amp;data=05%7C02%7Clgooch%40saginawcounty.com%7C0bfade889b0d43521b9f08dce7bd5cf7%7C22fcf5174c6f4298981bb987492b9c54%7C0%7C0%7C638640047734381169%7CUnknown%7CTWFpbGZsb3d8eyJWIjoiMC4wLjAwMDAiLCJQIjoiV2luMzIiLCJBTiI6Ik1haWwiLCJXVCI6Mn0%3D%7C0%7C%7C%7C&amp;sdata=B2FIoTdawKnj4nS7m7SfowsrDLeOmcQ9ZKBbtp2mvlo%3D&amp;reserved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59F6-32FE-43CE-B44E-E9E0252944E5}">
  <sheetPr>
    <pageSetUpPr fitToPage="1"/>
  </sheetPr>
  <dimension ref="A1:AU112"/>
  <sheetViews>
    <sheetView tabSelected="1" workbookViewId="0">
      <selection activeCell="N11" sqref="N11"/>
    </sheetView>
  </sheetViews>
  <sheetFormatPr defaultRowHeight="15" x14ac:dyDescent="0.25"/>
  <cols>
    <col min="1" max="2" width="10" customWidth="1"/>
    <col min="3" max="3" width="16.28515625" customWidth="1"/>
    <col min="4" max="4" width="24.7109375" customWidth="1"/>
    <col min="5" max="5" width="3.85546875" customWidth="1"/>
    <col min="6" max="6" width="12.5703125" customWidth="1"/>
    <col min="7" max="7" width="8.7109375" customWidth="1"/>
    <col min="8" max="8" width="11.7109375" customWidth="1"/>
    <col min="9" max="9" width="6.85546875" customWidth="1"/>
    <col min="10" max="10" width="3.5703125" customWidth="1"/>
    <col min="11" max="11" width="5.28515625" customWidth="1"/>
    <col min="12" max="12" width="7.28515625" customWidth="1"/>
    <col min="13" max="13" width="12.7109375" customWidth="1"/>
    <col min="14" max="14" width="24.5703125" customWidth="1"/>
    <col min="17" max="17" width="7.7109375" customWidth="1"/>
    <col min="18" max="18" width="21.5703125" customWidth="1"/>
    <col min="19" max="19" width="19" customWidth="1"/>
    <col min="20" max="20" width="12.140625" style="117" customWidth="1"/>
    <col min="21" max="21" width="14.28515625" style="119" customWidth="1"/>
    <col min="22" max="22" width="9.5703125" style="3" customWidth="1"/>
    <col min="23" max="23" width="10.85546875" style="3" customWidth="1"/>
    <col min="24" max="24" width="29.85546875" customWidth="1"/>
    <col min="25" max="25" width="13.7109375" style="3" customWidth="1"/>
    <col min="26" max="26" width="6.7109375" style="3" customWidth="1"/>
    <col min="27" max="27" width="18.85546875" customWidth="1"/>
    <col min="28" max="28" width="8.85546875" style="119" customWidth="1"/>
    <col min="29" max="29" width="12.140625" style="119" customWidth="1"/>
    <col min="30" max="34" width="9.5703125" style="118" customWidth="1"/>
    <col min="35" max="35" width="10" style="120" customWidth="1"/>
    <col min="36" max="36" width="11.140625" style="119" customWidth="1"/>
    <col min="37" max="37" width="34.42578125" customWidth="1"/>
    <col min="38" max="38" width="39" customWidth="1"/>
    <col min="39" max="39" width="12.85546875" customWidth="1"/>
    <col min="42" max="42" width="9.140625" style="3"/>
    <col min="43" max="43" width="9.140625" style="176"/>
    <col min="48" max="48" width="9.28515625" customWidth="1"/>
  </cols>
  <sheetData>
    <row r="1" spans="1:47" ht="21" x14ac:dyDescent="0.35">
      <c r="A1" t="s">
        <v>891</v>
      </c>
      <c r="D1" s="399" t="s">
        <v>892</v>
      </c>
      <c r="R1" s="446" t="s">
        <v>872</v>
      </c>
      <c r="S1" s="446"/>
      <c r="T1" s="446"/>
      <c r="U1" s="251" t="s">
        <v>790</v>
      </c>
      <c r="V1" s="233"/>
      <c r="W1" s="233"/>
      <c r="X1" s="21"/>
      <c r="Y1" s="233"/>
      <c r="Z1" s="233"/>
      <c r="AA1" s="21"/>
      <c r="AB1" s="232"/>
      <c r="AC1" s="232"/>
      <c r="AD1" s="234"/>
      <c r="AE1" s="234"/>
      <c r="AF1" s="234"/>
      <c r="AG1" s="234"/>
      <c r="AH1" s="234"/>
      <c r="AI1" s="235"/>
      <c r="AJ1" s="232"/>
      <c r="AK1" s="21"/>
      <c r="AL1" s="21"/>
    </row>
    <row r="2" spans="1:47" s="3" customFormat="1" ht="21.75" customHeight="1" x14ac:dyDescent="0.35">
      <c r="B2" s="447" t="s">
        <v>202</v>
      </c>
      <c r="C2" s="447"/>
      <c r="D2" s="447"/>
      <c r="E2" s="447"/>
      <c r="F2" s="447"/>
      <c r="G2" s="447"/>
      <c r="H2" s="447"/>
      <c r="R2" s="446"/>
      <c r="S2" s="446"/>
      <c r="T2" s="446"/>
      <c r="U2" s="445" t="s">
        <v>219</v>
      </c>
      <c r="V2" s="445" t="s">
        <v>220</v>
      </c>
      <c r="W2" s="445" t="s">
        <v>221</v>
      </c>
      <c r="X2" s="445" t="s">
        <v>222</v>
      </c>
      <c r="Y2" s="445" t="s">
        <v>231</v>
      </c>
      <c r="Z2" s="445" t="s">
        <v>553</v>
      </c>
      <c r="AA2" s="445" t="s">
        <v>232</v>
      </c>
      <c r="AB2" s="445" t="s">
        <v>223</v>
      </c>
      <c r="AC2" s="445" t="s">
        <v>224</v>
      </c>
      <c r="AD2" s="449" t="s">
        <v>225</v>
      </c>
      <c r="AE2" s="449" t="s">
        <v>226</v>
      </c>
      <c r="AF2" s="449" t="s">
        <v>227</v>
      </c>
      <c r="AG2" s="449" t="s">
        <v>228</v>
      </c>
      <c r="AH2" s="449" t="s">
        <v>229</v>
      </c>
      <c r="AI2" s="448" t="s">
        <v>547</v>
      </c>
      <c r="AJ2" s="445" t="s">
        <v>548</v>
      </c>
      <c r="AK2" s="445" t="s">
        <v>234</v>
      </c>
      <c r="AL2" s="445" t="s">
        <v>235</v>
      </c>
      <c r="AM2" s="450" t="s">
        <v>823</v>
      </c>
      <c r="AN2" s="450" t="s">
        <v>824</v>
      </c>
      <c r="AO2" s="450" t="s">
        <v>825</v>
      </c>
      <c r="AP2" s="450" t="s">
        <v>826</v>
      </c>
      <c r="AQ2" s="450" t="s">
        <v>827</v>
      </c>
    </row>
    <row r="3" spans="1:47" s="3" customFormat="1" ht="21.75" customHeight="1" x14ac:dyDescent="0.35">
      <c r="B3" s="447"/>
      <c r="C3" s="447"/>
      <c r="D3" s="447"/>
      <c r="E3" s="447"/>
      <c r="F3" s="447"/>
      <c r="G3" s="447"/>
      <c r="H3" s="447"/>
      <c r="L3" s="152" t="s">
        <v>785</v>
      </c>
      <c r="R3" s="153" t="s">
        <v>216</v>
      </c>
      <c r="S3" s="153" t="s">
        <v>217</v>
      </c>
      <c r="T3" s="153" t="s">
        <v>218</v>
      </c>
      <c r="U3" s="445"/>
      <c r="V3" s="445"/>
      <c r="W3" s="445"/>
      <c r="X3" s="445" t="s">
        <v>222</v>
      </c>
      <c r="Y3" s="445"/>
      <c r="Z3" s="445"/>
      <c r="AA3" s="445"/>
      <c r="AB3" s="445" t="s">
        <v>223</v>
      </c>
      <c r="AC3" s="445"/>
      <c r="AD3" s="449"/>
      <c r="AE3" s="449"/>
      <c r="AF3" s="449"/>
      <c r="AG3" s="449"/>
      <c r="AH3" s="449"/>
      <c r="AI3" s="448"/>
      <c r="AJ3" s="445"/>
      <c r="AK3" s="445"/>
      <c r="AL3" s="445"/>
      <c r="AM3" s="450"/>
      <c r="AN3" s="450"/>
      <c r="AO3" s="450"/>
      <c r="AP3" s="450"/>
      <c r="AQ3" s="450"/>
    </row>
    <row r="4" spans="1:47" ht="15" customHeight="1" x14ac:dyDescent="0.25">
      <c r="B4" s="68" t="s">
        <v>207</v>
      </c>
      <c r="R4" t="s">
        <v>264</v>
      </c>
      <c r="S4" t="s">
        <v>265</v>
      </c>
      <c r="T4" s="117">
        <v>45316</v>
      </c>
      <c r="U4" s="119">
        <v>160000</v>
      </c>
      <c r="V4" s="3" t="s">
        <v>21</v>
      </c>
      <c r="W4" s="3" t="s">
        <v>245</v>
      </c>
      <c r="X4" t="s">
        <v>250</v>
      </c>
      <c r="Y4" s="3">
        <v>2024001957</v>
      </c>
      <c r="Z4" s="3" t="s">
        <v>240</v>
      </c>
      <c r="AB4" s="119">
        <v>0</v>
      </c>
      <c r="AC4" s="119">
        <f>U4-AB4</f>
        <v>160000</v>
      </c>
      <c r="AD4" s="118">
        <v>23.17</v>
      </c>
      <c r="AE4" s="118">
        <v>10</v>
      </c>
      <c r="AF4" s="118">
        <v>3.61</v>
      </c>
      <c r="AG4" s="118">
        <v>36.78</v>
      </c>
      <c r="AH4" s="118">
        <v>33.17</v>
      </c>
      <c r="AI4" s="120">
        <f t="shared" ref="AI4:AI12" si="0">(AD4/AH4)</f>
        <v>0.69852276153150439</v>
      </c>
      <c r="AJ4" s="121">
        <f t="shared" ref="AJ4:AJ12" si="1">AC4/AH4</f>
        <v>4823.6358154959298</v>
      </c>
      <c r="AK4" t="s">
        <v>266</v>
      </c>
      <c r="AL4" t="s">
        <v>267</v>
      </c>
    </row>
    <row r="5" spans="1:47" ht="16.5" customHeight="1" thickBot="1" x14ac:dyDescent="0.3">
      <c r="L5" s="447" t="s">
        <v>786</v>
      </c>
      <c r="M5" s="447"/>
      <c r="N5" s="447"/>
      <c r="R5" t="s">
        <v>248</v>
      </c>
      <c r="S5" t="s">
        <v>249</v>
      </c>
      <c r="T5" s="117">
        <v>44887</v>
      </c>
      <c r="U5" s="119">
        <v>439394</v>
      </c>
      <c r="V5" s="3" t="s">
        <v>21</v>
      </c>
      <c r="W5" s="3" t="s">
        <v>238</v>
      </c>
      <c r="X5" t="s">
        <v>250</v>
      </c>
      <c r="Y5" s="3">
        <v>2022030948</v>
      </c>
      <c r="Z5" s="3" t="s">
        <v>240</v>
      </c>
      <c r="AB5" s="119">
        <v>0</v>
      </c>
      <c r="AC5" s="119">
        <f>U5-AB5</f>
        <v>439394</v>
      </c>
      <c r="AD5" s="118">
        <v>103.43</v>
      </c>
      <c r="AE5" s="118">
        <v>8</v>
      </c>
      <c r="AF5" s="118">
        <v>4.2</v>
      </c>
      <c r="AG5" s="118">
        <v>115.63</v>
      </c>
      <c r="AH5" s="118">
        <v>111.43</v>
      </c>
      <c r="AI5" s="120">
        <f t="shared" si="0"/>
        <v>0.92820604864040201</v>
      </c>
      <c r="AJ5" s="121">
        <f t="shared" si="1"/>
        <v>3943.2289329623977</v>
      </c>
      <c r="AK5" t="s">
        <v>251</v>
      </c>
      <c r="AL5" t="s">
        <v>252</v>
      </c>
    </row>
    <row r="6" spans="1:47" ht="16.5" thickTop="1" x14ac:dyDescent="0.25">
      <c r="B6" s="115" t="s">
        <v>873</v>
      </c>
      <c r="C6" s="21"/>
      <c r="D6" s="13"/>
      <c r="E6" s="49" t="s">
        <v>23</v>
      </c>
      <c r="F6" s="7"/>
      <c r="G6" s="8"/>
      <c r="L6" s="447"/>
      <c r="M6" s="447"/>
      <c r="N6" s="447"/>
      <c r="R6" t="s">
        <v>259</v>
      </c>
      <c r="S6" t="s">
        <v>260</v>
      </c>
      <c r="T6" s="117">
        <v>44854</v>
      </c>
      <c r="U6" s="119">
        <v>173700</v>
      </c>
      <c r="V6" s="3" t="s">
        <v>21</v>
      </c>
      <c r="W6" s="3" t="s">
        <v>261</v>
      </c>
      <c r="X6" t="s">
        <v>239</v>
      </c>
      <c r="Y6" s="3">
        <v>2022030231</v>
      </c>
      <c r="Z6" s="3" t="s">
        <v>240</v>
      </c>
      <c r="AB6" s="119">
        <v>0</v>
      </c>
      <c r="AC6" s="119">
        <f>U6-AB6</f>
        <v>173700</v>
      </c>
      <c r="AD6" s="118">
        <v>34.4</v>
      </c>
      <c r="AE6" s="118">
        <v>3.5</v>
      </c>
      <c r="AF6" s="118">
        <v>0.73</v>
      </c>
      <c r="AG6" s="118">
        <v>38.630000000000003</v>
      </c>
      <c r="AH6" s="118">
        <v>37.9</v>
      </c>
      <c r="AI6" s="120">
        <f t="shared" si="0"/>
        <v>0.90765171503957787</v>
      </c>
      <c r="AJ6" s="121">
        <f t="shared" si="1"/>
        <v>4583.1134564643799</v>
      </c>
      <c r="AK6" t="s">
        <v>262</v>
      </c>
      <c r="AL6" t="s">
        <v>263</v>
      </c>
      <c r="AM6" s="272">
        <f>SUM(AC4:AC6)</f>
        <v>773094</v>
      </c>
      <c r="AN6" s="273">
        <f>SUM(AH4:AH6)</f>
        <v>182.50000000000003</v>
      </c>
      <c r="AO6" s="119">
        <f>AM6/AN6</f>
        <v>4236.1315068493141</v>
      </c>
      <c r="AP6" s="3">
        <v>3</v>
      </c>
      <c r="AQ6" s="176" t="s">
        <v>15</v>
      </c>
      <c r="AU6" s="275"/>
    </row>
    <row r="7" spans="1:47" ht="15.75" x14ac:dyDescent="0.25">
      <c r="B7" s="398" t="s">
        <v>889</v>
      </c>
      <c r="C7" s="402"/>
      <c r="D7" s="394"/>
      <c r="E7" s="136"/>
      <c r="F7" s="136"/>
      <c r="G7" s="137"/>
      <c r="R7" t="s">
        <v>870</v>
      </c>
      <c r="S7" t="s">
        <v>254</v>
      </c>
      <c r="T7" s="117">
        <v>44945</v>
      </c>
      <c r="U7" s="119">
        <v>115000</v>
      </c>
      <c r="V7" s="3" t="s">
        <v>21</v>
      </c>
      <c r="W7" s="3" t="s">
        <v>245</v>
      </c>
      <c r="X7" t="s">
        <v>250</v>
      </c>
      <c r="Y7" s="3">
        <v>2023001433</v>
      </c>
      <c r="Z7" s="3">
        <v>102</v>
      </c>
      <c r="AB7" s="119">
        <v>0</v>
      </c>
      <c r="AC7" s="119">
        <v>115000</v>
      </c>
      <c r="AD7" s="118">
        <v>25.6</v>
      </c>
      <c r="AE7" s="118">
        <v>0</v>
      </c>
      <c r="AF7" s="118">
        <v>0.74</v>
      </c>
      <c r="AG7" s="118">
        <v>26.34</v>
      </c>
      <c r="AH7" s="118">
        <v>25.6</v>
      </c>
      <c r="AI7" s="120">
        <f t="shared" si="0"/>
        <v>1</v>
      </c>
      <c r="AJ7" s="121">
        <f t="shared" si="1"/>
        <v>4492.1875</v>
      </c>
      <c r="AK7" t="s">
        <v>868</v>
      </c>
      <c r="AL7" t="s">
        <v>869</v>
      </c>
    </row>
    <row r="8" spans="1:47" ht="15.75" x14ac:dyDescent="0.25">
      <c r="B8" s="116" t="s">
        <v>893</v>
      </c>
      <c r="C8" s="12"/>
      <c r="D8" s="14"/>
      <c r="E8" s="136" t="s">
        <v>828</v>
      </c>
      <c r="F8" s="136"/>
      <c r="G8" s="137"/>
      <c r="R8" t="s">
        <v>253</v>
      </c>
      <c r="S8" t="s">
        <v>254</v>
      </c>
      <c r="T8" s="117">
        <v>45026</v>
      </c>
      <c r="U8" s="119">
        <v>500000</v>
      </c>
      <c r="V8" s="3" t="s">
        <v>21</v>
      </c>
      <c r="W8" s="3" t="s">
        <v>245</v>
      </c>
      <c r="X8" t="s">
        <v>255</v>
      </c>
      <c r="Y8" s="3">
        <v>2023009974</v>
      </c>
      <c r="Z8" s="3" t="s">
        <v>240</v>
      </c>
      <c r="AA8" t="s">
        <v>256</v>
      </c>
      <c r="AB8" s="119">
        <v>0</v>
      </c>
      <c r="AC8" s="119">
        <f>U8-AB8</f>
        <v>500000</v>
      </c>
      <c r="AD8" s="118">
        <v>78.349999999999994</v>
      </c>
      <c r="AE8" s="118">
        <v>36.721999999999994</v>
      </c>
      <c r="AF8" s="118">
        <v>9.9480000000000004</v>
      </c>
      <c r="AG8" s="118">
        <v>125.02</v>
      </c>
      <c r="AH8" s="118">
        <v>115.07199999999999</v>
      </c>
      <c r="AI8" s="120">
        <f t="shared" si="0"/>
        <v>0.68087805895439379</v>
      </c>
      <c r="AJ8" s="121">
        <f t="shared" si="1"/>
        <v>4345.1056729699667</v>
      </c>
      <c r="AK8" t="s">
        <v>257</v>
      </c>
      <c r="AL8" t="s">
        <v>258</v>
      </c>
      <c r="AM8" s="272"/>
      <c r="AN8" s="273"/>
      <c r="AO8" s="119"/>
    </row>
    <row r="9" spans="1:47" ht="16.5" thickBot="1" x14ac:dyDescent="0.3">
      <c r="B9" s="440" t="s">
        <v>902</v>
      </c>
      <c r="C9" s="441"/>
      <c r="D9" s="434"/>
      <c r="E9" s="136"/>
      <c r="F9" s="136" t="s">
        <v>831</v>
      </c>
      <c r="G9" s="137"/>
      <c r="R9" t="s">
        <v>598</v>
      </c>
      <c r="S9" t="s">
        <v>443</v>
      </c>
      <c r="T9" s="117">
        <v>45126</v>
      </c>
      <c r="U9" s="164">
        <v>160000</v>
      </c>
      <c r="V9" s="3" t="s">
        <v>21</v>
      </c>
      <c r="W9" s="3" t="s">
        <v>245</v>
      </c>
      <c r="X9" t="s">
        <v>250</v>
      </c>
      <c r="Y9" s="3">
        <v>2023016688</v>
      </c>
      <c r="Z9" s="3" t="s">
        <v>240</v>
      </c>
      <c r="AB9" s="119">
        <v>0</v>
      </c>
      <c r="AC9" s="164">
        <f>U9-AB9</f>
        <v>160000</v>
      </c>
      <c r="AD9" s="118">
        <v>25.13</v>
      </c>
      <c r="AE9" s="118">
        <v>8.3800000000000008</v>
      </c>
      <c r="AF9" s="118">
        <v>3.89</v>
      </c>
      <c r="AG9" s="118">
        <v>37.4</v>
      </c>
      <c r="AH9" s="118">
        <v>33.510000000000005</v>
      </c>
      <c r="AI9" s="120">
        <f t="shared" si="0"/>
        <v>0.74992539540435676</v>
      </c>
      <c r="AJ9" s="121">
        <f t="shared" si="1"/>
        <v>4774.6941211578624</v>
      </c>
      <c r="AK9" t="s">
        <v>599</v>
      </c>
      <c r="AL9" t="s">
        <v>600</v>
      </c>
    </row>
    <row r="10" spans="1:47" ht="16.5" customHeight="1" thickTop="1" x14ac:dyDescent="0.25">
      <c r="B10" s="148" t="s">
        <v>843</v>
      </c>
      <c r="C10" s="149"/>
      <c r="D10" s="137"/>
      <c r="E10" s="301" t="s">
        <v>829</v>
      </c>
      <c r="F10" s="301"/>
      <c r="G10" s="137"/>
      <c r="H10" s="49" t="s">
        <v>28</v>
      </c>
      <c r="I10" s="7"/>
      <c r="J10" s="7"/>
      <c r="K10" s="7"/>
      <c r="L10" s="30"/>
      <c r="M10" s="50" t="s">
        <v>29</v>
      </c>
      <c r="R10" t="s">
        <v>884</v>
      </c>
      <c r="S10" t="s">
        <v>885</v>
      </c>
      <c r="T10" s="117">
        <v>44895</v>
      </c>
      <c r="U10" s="119">
        <v>163000</v>
      </c>
      <c r="V10" s="3" t="s">
        <v>21</v>
      </c>
      <c r="W10" s="3" t="s">
        <v>245</v>
      </c>
      <c r="X10" t="s">
        <v>239</v>
      </c>
      <c r="Y10" s="3">
        <v>2022032141</v>
      </c>
      <c r="Z10" s="3">
        <v>102</v>
      </c>
      <c r="AB10" s="119">
        <v>0</v>
      </c>
      <c r="AC10" s="119">
        <f>U10-AB10</f>
        <v>163000</v>
      </c>
      <c r="AD10" s="118">
        <v>21.39</v>
      </c>
      <c r="AE10" s="118">
        <v>14</v>
      </c>
      <c r="AF10" s="118">
        <v>2.5</v>
      </c>
      <c r="AG10" s="118">
        <v>37.89</v>
      </c>
      <c r="AH10" s="118">
        <v>35.39</v>
      </c>
      <c r="AI10" s="120">
        <f t="shared" si="0"/>
        <v>0.60440802486578127</v>
      </c>
      <c r="AJ10" s="121">
        <f t="shared" si="1"/>
        <v>4605.820853348403</v>
      </c>
      <c r="AK10" t="s">
        <v>886</v>
      </c>
      <c r="AL10" t="s">
        <v>593</v>
      </c>
      <c r="AM10" s="272">
        <f>SUM(AC7:AC10)</f>
        <v>938000</v>
      </c>
      <c r="AN10" s="273">
        <f>SUM(AH7:AH10)</f>
        <v>209.572</v>
      </c>
      <c r="AO10" s="119">
        <f>AM10/AN10</f>
        <v>4475.7887504055889</v>
      </c>
      <c r="AP10" s="3">
        <v>4</v>
      </c>
      <c r="AQ10" s="176" t="s">
        <v>9</v>
      </c>
    </row>
    <row r="11" spans="1:47" ht="16.5" thickBot="1" x14ac:dyDescent="0.3">
      <c r="B11" t="s">
        <v>54</v>
      </c>
      <c r="D11" s="2"/>
      <c r="E11" s="301"/>
      <c r="F11" s="301" t="s">
        <v>844</v>
      </c>
      <c r="G11" s="137"/>
      <c r="H11" s="136" t="s">
        <v>828</v>
      </c>
      <c r="I11" s="136"/>
      <c r="J11" s="136"/>
      <c r="K11" s="136"/>
      <c r="L11" s="17"/>
      <c r="M11" s="55" t="s">
        <v>30</v>
      </c>
      <c r="R11" t="s">
        <v>236</v>
      </c>
      <c r="S11" t="s">
        <v>237</v>
      </c>
      <c r="T11" s="117">
        <v>44658</v>
      </c>
      <c r="U11" s="119">
        <v>225000</v>
      </c>
      <c r="V11" s="3" t="s">
        <v>21</v>
      </c>
      <c r="W11" s="3" t="s">
        <v>238</v>
      </c>
      <c r="X11" t="s">
        <v>239</v>
      </c>
      <c r="Y11" s="3">
        <v>2022012072</v>
      </c>
      <c r="Z11" s="3" t="s">
        <v>240</v>
      </c>
      <c r="AB11" s="119">
        <v>0</v>
      </c>
      <c r="AC11" s="119">
        <f>U11-AB11</f>
        <v>225000</v>
      </c>
      <c r="AD11" s="118">
        <v>73.384</v>
      </c>
      <c r="AE11" s="118">
        <v>0</v>
      </c>
      <c r="AF11" s="118">
        <v>5.4059999999999997</v>
      </c>
      <c r="AG11" s="118">
        <v>78.790000000000006</v>
      </c>
      <c r="AH11" s="118">
        <v>73.384</v>
      </c>
      <c r="AI11" s="120">
        <f t="shared" si="0"/>
        <v>1</v>
      </c>
      <c r="AJ11" s="121">
        <f t="shared" si="1"/>
        <v>3066.0634470729315</v>
      </c>
      <c r="AK11" t="s">
        <v>241</v>
      </c>
      <c r="AL11" t="s">
        <v>242</v>
      </c>
      <c r="AM11" s="272">
        <f>SUM(AC11)</f>
        <v>225000</v>
      </c>
      <c r="AN11" s="273">
        <f>SUM(AH11)</f>
        <v>73.384</v>
      </c>
      <c r="AO11" s="119">
        <f>AM11/AN11</f>
        <v>3066.0634470729315</v>
      </c>
      <c r="AP11" s="3">
        <v>1</v>
      </c>
      <c r="AQ11" s="176" t="s">
        <v>14</v>
      </c>
    </row>
    <row r="12" spans="1:47" ht="15.75" thickTop="1" x14ac:dyDescent="0.25">
      <c r="B12" s="67" t="s">
        <v>95</v>
      </c>
      <c r="D12" s="2"/>
      <c r="E12" s="136"/>
      <c r="F12" s="136"/>
      <c r="G12" s="137"/>
      <c r="H12" s="403" t="s">
        <v>832</v>
      </c>
      <c r="I12" s="136"/>
      <c r="J12" s="136"/>
      <c r="K12" s="49" t="s">
        <v>52</v>
      </c>
      <c r="L12" s="9"/>
      <c r="M12" s="142"/>
      <c r="R12" t="s">
        <v>779</v>
      </c>
      <c r="S12" t="s">
        <v>780</v>
      </c>
      <c r="T12" s="117">
        <v>44687</v>
      </c>
      <c r="U12" s="119">
        <v>62500</v>
      </c>
      <c r="V12" s="3" t="s">
        <v>21</v>
      </c>
      <c r="W12" s="3" t="s">
        <v>245</v>
      </c>
      <c r="X12" t="s">
        <v>255</v>
      </c>
      <c r="Y12" s="3">
        <v>2022012072</v>
      </c>
      <c r="Z12" s="3" t="s">
        <v>240</v>
      </c>
      <c r="AA12" t="s">
        <v>781</v>
      </c>
      <c r="AB12" s="119">
        <v>0</v>
      </c>
      <c r="AC12" s="119">
        <f>U12-AB12</f>
        <v>62500</v>
      </c>
      <c r="AD12" s="118">
        <v>18.96</v>
      </c>
      <c r="AF12" s="118">
        <v>0.55000000000000004</v>
      </c>
      <c r="AG12" s="118">
        <v>19.509999999999998</v>
      </c>
      <c r="AH12" s="118">
        <f>AD12</f>
        <v>18.96</v>
      </c>
      <c r="AI12" s="120">
        <f t="shared" si="0"/>
        <v>1</v>
      </c>
      <c r="AJ12" s="121">
        <f t="shared" si="1"/>
        <v>3296.4135021097045</v>
      </c>
      <c r="AK12" t="s">
        <v>782</v>
      </c>
      <c r="AL12" t="s">
        <v>783</v>
      </c>
      <c r="AM12" s="272">
        <f>SUM(AC12)</f>
        <v>62500</v>
      </c>
      <c r="AN12" s="273">
        <f>SUM(AH12)</f>
        <v>18.96</v>
      </c>
      <c r="AO12" s="119">
        <f>AM12/AN12</f>
        <v>3296.4135021097045</v>
      </c>
      <c r="AP12" s="3">
        <v>1</v>
      </c>
      <c r="AQ12" s="176" t="s">
        <v>4</v>
      </c>
    </row>
    <row r="13" spans="1:47" ht="15.75" x14ac:dyDescent="0.25">
      <c r="B13" t="s">
        <v>894</v>
      </c>
      <c r="D13" s="2"/>
      <c r="E13" s="136"/>
      <c r="F13" s="136"/>
      <c r="G13" s="137"/>
      <c r="H13" s="404" t="s">
        <v>829</v>
      </c>
      <c r="I13" s="301"/>
      <c r="J13" s="136"/>
      <c r="K13" s="276" t="s">
        <v>833</v>
      </c>
      <c r="L13" s="12"/>
      <c r="M13" s="142"/>
      <c r="AC13" s="122">
        <f>SUM(AC4:AC12)</f>
        <v>1998594</v>
      </c>
      <c r="AG13" s="163"/>
      <c r="AH13" s="268">
        <f>SUM(AH4:AH12)</f>
        <v>484.416</v>
      </c>
      <c r="AI13" s="158" t="s">
        <v>554</v>
      </c>
      <c r="AJ13" s="122">
        <f>AVERAGE(AJ4:AJ12)</f>
        <v>4214.4737001757303</v>
      </c>
    </row>
    <row r="14" spans="1:47" ht="16.5" customHeight="1" thickBot="1" x14ac:dyDescent="0.3">
      <c r="D14" s="2"/>
      <c r="E14" s="139"/>
      <c r="F14" s="140"/>
      <c r="G14" s="141"/>
      <c r="H14" s="405" t="s">
        <v>844</v>
      </c>
      <c r="I14" s="406"/>
      <c r="J14" s="136"/>
      <c r="K14" s="291" t="s">
        <v>837</v>
      </c>
      <c r="L14" s="63"/>
      <c r="M14" s="142"/>
      <c r="AI14" s="317" t="s">
        <v>821</v>
      </c>
      <c r="AJ14" s="318">
        <f>AC13/AH13</f>
        <v>4125.7803210463735</v>
      </c>
    </row>
    <row r="15" spans="1:47" ht="16.5" customHeight="1" thickTop="1" thickBot="1" x14ac:dyDescent="0.3">
      <c r="C15" s="50" t="s">
        <v>24</v>
      </c>
      <c r="D15" s="51" t="s">
        <v>26</v>
      </c>
      <c r="E15" s="52" t="s">
        <v>25</v>
      </c>
      <c r="F15" s="8"/>
      <c r="G15" s="52" t="s">
        <v>27</v>
      </c>
      <c r="H15" s="9"/>
      <c r="I15" s="9"/>
      <c r="J15" s="26"/>
      <c r="K15" s="18"/>
      <c r="L15" s="144"/>
      <c r="M15" s="136"/>
      <c r="N15" s="50" t="s">
        <v>37</v>
      </c>
      <c r="R15" t="s">
        <v>549</v>
      </c>
      <c r="AI15" s="165" t="s">
        <v>686</v>
      </c>
      <c r="AJ15" s="166">
        <v>4100</v>
      </c>
    </row>
    <row r="16" spans="1:47" ht="16.5" customHeight="1" thickTop="1" thickBot="1" x14ac:dyDescent="0.3">
      <c r="C16" s="142"/>
      <c r="D16" s="14"/>
      <c r="E16" s="136"/>
      <c r="F16" s="137"/>
      <c r="G16" s="12"/>
      <c r="H16" s="12"/>
      <c r="I16" s="12"/>
      <c r="J16" s="53" t="s">
        <v>51</v>
      </c>
      <c r="K16" s="10"/>
      <c r="L16" s="136" t="s">
        <v>828</v>
      </c>
      <c r="M16" s="136"/>
      <c r="N16" s="146"/>
      <c r="R16" s="185" t="s">
        <v>862</v>
      </c>
      <c r="S16" t="s">
        <v>265</v>
      </c>
      <c r="T16" s="117">
        <v>45236</v>
      </c>
      <c r="U16" s="373">
        <v>592000</v>
      </c>
      <c r="V16" t="s">
        <v>21</v>
      </c>
      <c r="W16" s="3" t="s">
        <v>245</v>
      </c>
      <c r="X16" t="s">
        <v>255</v>
      </c>
      <c r="Y16" s="3">
        <v>2023024436</v>
      </c>
      <c r="Z16" s="3" t="s">
        <v>240</v>
      </c>
      <c r="AA16" t="s">
        <v>863</v>
      </c>
      <c r="AB16" s="119">
        <v>0</v>
      </c>
      <c r="AC16" s="373">
        <v>592000</v>
      </c>
      <c r="AD16" s="118">
        <v>47.92</v>
      </c>
      <c r="AE16" s="118">
        <v>25.01</v>
      </c>
      <c r="AF16" s="118">
        <v>7.07</v>
      </c>
      <c r="AG16" s="118">
        <v>80</v>
      </c>
      <c r="AH16" s="118">
        <v>72.930000000000007</v>
      </c>
      <c r="AI16" s="120">
        <f>(AD16/AH16)</f>
        <v>0.65706842177430413</v>
      </c>
      <c r="AJ16" s="121">
        <f>AC16/AH16</f>
        <v>8117.3728232551757</v>
      </c>
      <c r="AK16" t="s">
        <v>864</v>
      </c>
      <c r="AL16" t="s">
        <v>865</v>
      </c>
    </row>
    <row r="17" spans="3:43" ht="16.5" customHeight="1" thickTop="1" thickBot="1" x14ac:dyDescent="0.3">
      <c r="C17" s="142" t="s">
        <v>828</v>
      </c>
      <c r="D17" s="14" t="s">
        <v>828</v>
      </c>
      <c r="E17" s="136" t="s">
        <v>828</v>
      </c>
      <c r="F17" s="136"/>
      <c r="G17" s="5"/>
      <c r="H17" s="364" t="s">
        <v>828</v>
      </c>
      <c r="I17" s="12"/>
      <c r="J17" s="361" t="s">
        <v>875</v>
      </c>
      <c r="K17" s="27" t="s">
        <v>853</v>
      </c>
      <c r="L17" s="136"/>
      <c r="M17" s="279" t="s">
        <v>831</v>
      </c>
      <c r="N17" s="146" t="s">
        <v>828</v>
      </c>
    </row>
    <row r="18" spans="3:43" ht="15.75" customHeight="1" thickTop="1" x14ac:dyDescent="0.25">
      <c r="C18" s="280" t="s">
        <v>832</v>
      </c>
      <c r="D18" s="282" t="s">
        <v>831</v>
      </c>
      <c r="E18" s="136"/>
      <c r="F18" s="136" t="s">
        <v>831</v>
      </c>
      <c r="G18" s="137"/>
      <c r="H18" s="365" t="s">
        <v>831</v>
      </c>
      <c r="I18" s="49" t="s">
        <v>49</v>
      </c>
      <c r="J18" s="9"/>
      <c r="K18" s="13"/>
      <c r="L18" s="301" t="s">
        <v>829</v>
      </c>
      <c r="M18" s="294"/>
      <c r="N18" s="280" t="s">
        <v>832</v>
      </c>
      <c r="R18" s="451" t="s">
        <v>842</v>
      </c>
      <c r="S18" s="451"/>
      <c r="T18" s="451"/>
      <c r="U18" s="47" t="s">
        <v>787</v>
      </c>
      <c r="V18" s="229"/>
      <c r="W18" s="229"/>
      <c r="X18" s="12"/>
      <c r="Y18" s="12"/>
      <c r="Z18" s="229"/>
      <c r="AA18" s="12"/>
      <c r="AB18" s="375"/>
      <c r="AC18" s="375"/>
      <c r="AD18" s="230"/>
      <c r="AE18" s="230"/>
      <c r="AF18" s="230"/>
      <c r="AG18" s="230"/>
      <c r="AH18" s="230"/>
      <c r="AI18" s="231"/>
      <c r="AJ18" s="375"/>
      <c r="AK18" s="12"/>
      <c r="AL18" s="12"/>
      <c r="AM18" s="12"/>
      <c r="AN18" s="12"/>
      <c r="AO18" s="12"/>
      <c r="AP18" s="12"/>
      <c r="AQ18" s="12"/>
    </row>
    <row r="19" spans="3:43" ht="15" customHeight="1" x14ac:dyDescent="0.25">
      <c r="C19" s="293" t="s">
        <v>829</v>
      </c>
      <c r="D19" s="298" t="s">
        <v>829</v>
      </c>
      <c r="E19" s="301" t="s">
        <v>829</v>
      </c>
      <c r="F19" s="301"/>
      <c r="G19" s="290"/>
      <c r="H19" s="297" t="s">
        <v>829</v>
      </c>
      <c r="I19" s="54" t="s">
        <v>50</v>
      </c>
      <c r="J19" s="9"/>
      <c r="K19" s="13"/>
      <c r="L19" s="301"/>
      <c r="M19" s="294" t="s">
        <v>844</v>
      </c>
      <c r="N19" s="293" t="s">
        <v>829</v>
      </c>
      <c r="R19" s="451"/>
      <c r="S19" s="451"/>
      <c r="T19" s="451"/>
      <c r="U19" s="452" t="s">
        <v>219</v>
      </c>
      <c r="V19" s="452" t="s">
        <v>220</v>
      </c>
      <c r="W19" s="452" t="s">
        <v>221</v>
      </c>
      <c r="X19" s="452" t="s">
        <v>222</v>
      </c>
      <c r="Y19" s="452" t="s">
        <v>231</v>
      </c>
      <c r="Z19" s="452" t="s">
        <v>553</v>
      </c>
      <c r="AA19" s="452" t="s">
        <v>232</v>
      </c>
      <c r="AB19" s="452" t="s">
        <v>223</v>
      </c>
      <c r="AC19" s="452" t="s">
        <v>224</v>
      </c>
      <c r="AD19" s="452" t="s">
        <v>225</v>
      </c>
      <c r="AE19" s="452" t="s">
        <v>226</v>
      </c>
      <c r="AF19" s="452" t="s">
        <v>227</v>
      </c>
      <c r="AG19" s="452" t="s">
        <v>228</v>
      </c>
      <c r="AH19" s="452" t="s">
        <v>229</v>
      </c>
      <c r="AI19" s="452" t="s">
        <v>547</v>
      </c>
      <c r="AJ19" s="452" t="s">
        <v>548</v>
      </c>
      <c r="AK19" s="452" t="s">
        <v>234</v>
      </c>
      <c r="AL19" s="452" t="s">
        <v>235</v>
      </c>
      <c r="AM19" s="12"/>
      <c r="AN19" s="12"/>
      <c r="AO19" s="12"/>
      <c r="AP19" s="12"/>
      <c r="AQ19" s="12"/>
    </row>
    <row r="20" spans="3:43" ht="16.5" customHeight="1" x14ac:dyDescent="0.25">
      <c r="C20" s="295" t="s">
        <v>844</v>
      </c>
      <c r="D20" s="307" t="s">
        <v>838</v>
      </c>
      <c r="E20" s="301"/>
      <c r="F20" s="301" t="s">
        <v>844</v>
      </c>
      <c r="G20" s="290"/>
      <c r="H20" s="297" t="s">
        <v>838</v>
      </c>
      <c r="I20" s="28" t="s">
        <v>828</v>
      </c>
      <c r="J20" s="21"/>
      <c r="K20" s="13"/>
      <c r="L20" s="145"/>
      <c r="M20" s="137"/>
      <c r="N20" s="296" t="s">
        <v>844</v>
      </c>
      <c r="R20" s="363"/>
      <c r="S20" s="363"/>
      <c r="T20" s="363"/>
      <c r="U20" s="452"/>
      <c r="V20" s="452" t="s">
        <v>220</v>
      </c>
      <c r="W20" s="452" t="s">
        <v>221</v>
      </c>
      <c r="X20" s="452" t="s">
        <v>222</v>
      </c>
      <c r="Y20" s="452" t="s">
        <v>231</v>
      </c>
      <c r="Z20" s="452" t="s">
        <v>233</v>
      </c>
      <c r="AA20" s="452" t="s">
        <v>232</v>
      </c>
      <c r="AB20" s="452" t="s">
        <v>223</v>
      </c>
      <c r="AC20" s="452" t="s">
        <v>224</v>
      </c>
      <c r="AD20" s="452" t="s">
        <v>225</v>
      </c>
      <c r="AE20" s="452" t="s">
        <v>226</v>
      </c>
      <c r="AF20" s="452" t="s">
        <v>227</v>
      </c>
      <c r="AG20" s="452" t="s">
        <v>228</v>
      </c>
      <c r="AH20" s="452" t="s">
        <v>229</v>
      </c>
      <c r="AI20" s="452" t="s">
        <v>547</v>
      </c>
      <c r="AJ20" s="452" t="s">
        <v>548</v>
      </c>
      <c r="AK20" s="452" t="s">
        <v>234</v>
      </c>
      <c r="AL20" s="452" t="s">
        <v>235</v>
      </c>
      <c r="AM20" s="453" t="s">
        <v>823</v>
      </c>
      <c r="AN20" s="453" t="s">
        <v>824</v>
      </c>
      <c r="AO20" s="453" t="s">
        <v>825</v>
      </c>
      <c r="AP20" s="453" t="s">
        <v>826</v>
      </c>
      <c r="AQ20" s="453" t="s">
        <v>827</v>
      </c>
    </row>
    <row r="21" spans="3:43" ht="15.75" x14ac:dyDescent="0.25">
      <c r="C21" s="308"/>
      <c r="D21" s="60"/>
      <c r="E21" s="149"/>
      <c r="F21" s="149"/>
      <c r="G21" s="290"/>
      <c r="H21" s="12"/>
      <c r="I21" s="289"/>
      <c r="J21" s="233" t="s">
        <v>836</v>
      </c>
      <c r="K21" s="13"/>
      <c r="L21" s="136"/>
      <c r="M21" s="137"/>
      <c r="N21" s="146"/>
      <c r="R21" s="154" t="s">
        <v>216</v>
      </c>
      <c r="S21" s="154" t="s">
        <v>217</v>
      </c>
      <c r="T21" s="154" t="s">
        <v>218</v>
      </c>
      <c r="U21" s="452"/>
      <c r="V21" s="452"/>
      <c r="W21" s="452"/>
      <c r="X21" s="452" t="s">
        <v>222</v>
      </c>
      <c r="Y21" s="452"/>
      <c r="Z21" s="452"/>
      <c r="AA21" s="452"/>
      <c r="AB21" s="452" t="s">
        <v>223</v>
      </c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3"/>
      <c r="AN21" s="453"/>
      <c r="AO21" s="453"/>
      <c r="AP21" s="453"/>
      <c r="AQ21" s="453"/>
    </row>
    <row r="22" spans="3:43" ht="15.75" x14ac:dyDescent="0.25">
      <c r="C22" s="143"/>
      <c r="D22" s="14"/>
      <c r="E22" s="136"/>
      <c r="F22" s="136"/>
      <c r="G22" s="137"/>
      <c r="H22" s="12"/>
      <c r="I22" s="303" t="s">
        <v>829</v>
      </c>
      <c r="J22" s="302"/>
      <c r="K22" s="304"/>
      <c r="L22" s="136"/>
      <c r="M22" s="137"/>
      <c r="N22" s="147"/>
      <c r="R22" t="s">
        <v>355</v>
      </c>
      <c r="S22" t="s">
        <v>356</v>
      </c>
      <c r="T22" s="117">
        <v>44887</v>
      </c>
      <c r="U22" s="119">
        <v>1000000</v>
      </c>
      <c r="V22" s="3" t="s">
        <v>21</v>
      </c>
      <c r="W22" s="3" t="s">
        <v>245</v>
      </c>
      <c r="X22" t="s">
        <v>239</v>
      </c>
      <c r="Y22" s="3">
        <v>2022031785</v>
      </c>
      <c r="Z22" s="3" t="s">
        <v>240</v>
      </c>
      <c r="AB22" s="119">
        <v>0</v>
      </c>
      <c r="AC22" s="119">
        <f t="shared" ref="AC22:AC34" si="2">U22-AB22</f>
        <v>1000000</v>
      </c>
      <c r="AD22" s="118">
        <v>148.83000000000001</v>
      </c>
      <c r="AE22" s="118">
        <v>0</v>
      </c>
      <c r="AF22" s="118">
        <v>1.88</v>
      </c>
      <c r="AG22" s="118">
        <v>150.71</v>
      </c>
      <c r="AH22" s="118">
        <v>148.83000000000001</v>
      </c>
      <c r="AI22" s="120">
        <f t="shared" ref="AI22:AI34" si="3">(AD22/AH22)</f>
        <v>1</v>
      </c>
      <c r="AJ22" s="121">
        <f t="shared" ref="AJ22:AJ34" si="4">AC22/AH22</f>
        <v>6719.0754552173612</v>
      </c>
      <c r="AK22" t="s">
        <v>357</v>
      </c>
      <c r="AL22" t="s">
        <v>358</v>
      </c>
      <c r="AM22" s="272">
        <f>SUM(AC22)</f>
        <v>1000000</v>
      </c>
      <c r="AN22" s="273">
        <f>SUM(AH22)</f>
        <v>148.83000000000001</v>
      </c>
      <c r="AO22" s="119">
        <f>AM22/AN22</f>
        <v>6719.0754552173612</v>
      </c>
      <c r="AP22" s="3">
        <v>1</v>
      </c>
      <c r="AQ22" s="176" t="s">
        <v>11</v>
      </c>
    </row>
    <row r="23" spans="3:43" ht="16.5" thickBot="1" x14ac:dyDescent="0.3">
      <c r="C23" s="142"/>
      <c r="D23" s="14"/>
      <c r="E23" s="138"/>
      <c r="F23" s="136"/>
      <c r="G23" s="136"/>
      <c r="H23" s="366"/>
      <c r="I23" s="305"/>
      <c r="J23" s="315" t="s">
        <v>874</v>
      </c>
      <c r="K23" s="306"/>
      <c r="L23" s="136"/>
      <c r="M23" s="137"/>
      <c r="N23" s="142"/>
      <c r="R23" t="s">
        <v>316</v>
      </c>
      <c r="S23" t="s">
        <v>317</v>
      </c>
      <c r="T23" s="117">
        <v>44924</v>
      </c>
      <c r="U23" s="119">
        <v>450000</v>
      </c>
      <c r="V23" s="3" t="s">
        <v>21</v>
      </c>
      <c r="W23" s="3" t="s">
        <v>245</v>
      </c>
      <c r="X23" t="s">
        <v>239</v>
      </c>
      <c r="Y23" s="3">
        <v>2023000183</v>
      </c>
      <c r="Z23" s="3" t="s">
        <v>240</v>
      </c>
      <c r="AB23" s="119">
        <v>0</v>
      </c>
      <c r="AC23" s="119">
        <f t="shared" si="2"/>
        <v>450000</v>
      </c>
      <c r="AD23" s="118">
        <v>71.680000000000007</v>
      </c>
      <c r="AE23" s="118">
        <v>11.39</v>
      </c>
      <c r="AF23" s="118">
        <v>6.77</v>
      </c>
      <c r="AG23" s="118">
        <v>89.84</v>
      </c>
      <c r="AH23" s="118">
        <v>83.070000000000007</v>
      </c>
      <c r="AI23" s="120">
        <f t="shared" si="3"/>
        <v>0.86288672204165162</v>
      </c>
      <c r="AJ23" s="121">
        <f t="shared" si="4"/>
        <v>5417.1180931744311</v>
      </c>
      <c r="AK23" t="s">
        <v>318</v>
      </c>
      <c r="AL23" t="s">
        <v>319</v>
      </c>
    </row>
    <row r="24" spans="3:43" ht="15.75" thickTop="1" x14ac:dyDescent="0.25">
      <c r="C24" s="50" t="s">
        <v>31</v>
      </c>
      <c r="D24" s="51" t="s">
        <v>32</v>
      </c>
      <c r="E24" s="56" t="s">
        <v>33</v>
      </c>
      <c r="F24" s="8"/>
      <c r="G24" s="56" t="s">
        <v>34</v>
      </c>
      <c r="H24" s="9"/>
      <c r="I24" s="8"/>
      <c r="J24" s="20"/>
      <c r="K24" s="56" t="s">
        <v>35</v>
      </c>
      <c r="L24" s="7"/>
      <c r="M24" s="8"/>
      <c r="N24" s="50" t="s">
        <v>36</v>
      </c>
      <c r="R24" t="s">
        <v>377</v>
      </c>
      <c r="S24" t="s">
        <v>378</v>
      </c>
      <c r="T24" s="117">
        <v>44798</v>
      </c>
      <c r="U24" s="119">
        <v>150000</v>
      </c>
      <c r="V24" s="3" t="s">
        <v>21</v>
      </c>
      <c r="W24" s="3" t="s">
        <v>245</v>
      </c>
      <c r="X24" t="s">
        <v>239</v>
      </c>
      <c r="Y24" s="3">
        <v>2022023190</v>
      </c>
      <c r="Z24" s="3" t="s">
        <v>240</v>
      </c>
      <c r="AB24" s="119">
        <v>0</v>
      </c>
      <c r="AC24" s="119">
        <f t="shared" si="2"/>
        <v>150000</v>
      </c>
      <c r="AD24" s="118">
        <v>18.809999999999999</v>
      </c>
      <c r="AE24" s="118">
        <v>0</v>
      </c>
      <c r="AF24" s="118">
        <v>2.56</v>
      </c>
      <c r="AG24" s="118">
        <v>21.37</v>
      </c>
      <c r="AH24" s="118">
        <v>18.809999999999999</v>
      </c>
      <c r="AI24" s="120">
        <f t="shared" si="3"/>
        <v>1</v>
      </c>
      <c r="AJ24" s="121">
        <f t="shared" si="4"/>
        <v>7974.4816586921852</v>
      </c>
      <c r="AK24" t="s">
        <v>379</v>
      </c>
      <c r="AL24" t="s">
        <v>380</v>
      </c>
    </row>
    <row r="25" spans="3:43" x14ac:dyDescent="0.25">
      <c r="C25" s="142"/>
      <c r="D25" s="434"/>
      <c r="E25" s="12"/>
      <c r="F25" s="14"/>
      <c r="G25" s="21"/>
      <c r="H25" s="21"/>
      <c r="I25" s="4"/>
      <c r="J25" s="14"/>
      <c r="K25" s="393"/>
      <c r="L25" s="393"/>
      <c r="M25" s="394"/>
      <c r="N25" s="142"/>
      <c r="R25" t="s">
        <v>370</v>
      </c>
      <c r="S25" t="s">
        <v>371</v>
      </c>
      <c r="T25" s="117">
        <v>44677</v>
      </c>
      <c r="U25" s="119">
        <v>195000</v>
      </c>
      <c r="V25" s="3" t="s">
        <v>21</v>
      </c>
      <c r="W25" s="3" t="s">
        <v>245</v>
      </c>
      <c r="X25" t="s">
        <v>239</v>
      </c>
      <c r="Y25" s="3">
        <v>2022013317</v>
      </c>
      <c r="Z25" s="3" t="s">
        <v>240</v>
      </c>
      <c r="AB25" s="119">
        <v>0</v>
      </c>
      <c r="AC25" s="119">
        <f t="shared" si="2"/>
        <v>195000</v>
      </c>
      <c r="AD25" s="118">
        <v>27.31</v>
      </c>
      <c r="AE25" s="118">
        <v>0</v>
      </c>
      <c r="AF25" s="118">
        <v>3.41</v>
      </c>
      <c r="AG25" s="118">
        <v>30.72</v>
      </c>
      <c r="AH25" s="118">
        <v>27.31</v>
      </c>
      <c r="AI25" s="120">
        <f t="shared" si="3"/>
        <v>1</v>
      </c>
      <c r="AJ25" s="121">
        <f t="shared" si="4"/>
        <v>7140.2416697180524</v>
      </c>
      <c r="AK25" t="s">
        <v>372</v>
      </c>
      <c r="AL25" t="s">
        <v>373</v>
      </c>
    </row>
    <row r="26" spans="3:43" x14ac:dyDescent="0.25">
      <c r="C26" s="142" t="s">
        <v>828</v>
      </c>
      <c r="D26" s="434" t="s">
        <v>828</v>
      </c>
      <c r="E26" s="12" t="s">
        <v>828</v>
      </c>
      <c r="F26" s="14"/>
      <c r="G26" s="277" t="s">
        <v>828</v>
      </c>
      <c r="H26" s="4"/>
      <c r="I26" s="12"/>
      <c r="J26" s="14"/>
      <c r="K26" s="393" t="s">
        <v>828</v>
      </c>
      <c r="L26" s="393"/>
      <c r="M26" s="394"/>
      <c r="N26" s="142" t="s">
        <v>828</v>
      </c>
      <c r="R26" t="s">
        <v>284</v>
      </c>
      <c r="S26" t="s">
        <v>285</v>
      </c>
      <c r="T26" s="117">
        <v>44854</v>
      </c>
      <c r="U26" s="119">
        <v>144000</v>
      </c>
      <c r="V26" s="3" t="s">
        <v>21</v>
      </c>
      <c r="W26" s="3" t="s">
        <v>245</v>
      </c>
      <c r="X26" t="s">
        <v>239</v>
      </c>
      <c r="Y26" s="3">
        <v>2022028056</v>
      </c>
      <c r="Z26" s="3" t="s">
        <v>240</v>
      </c>
      <c r="AB26" s="119">
        <v>0</v>
      </c>
      <c r="AC26" s="119">
        <f t="shared" si="2"/>
        <v>144000</v>
      </c>
      <c r="AD26" s="118">
        <v>31.33</v>
      </c>
      <c r="AE26" s="118">
        <v>1</v>
      </c>
      <c r="AF26" s="118">
        <v>4.3499999999999996</v>
      </c>
      <c r="AG26" s="118">
        <v>36.68</v>
      </c>
      <c r="AH26" s="118">
        <v>32.33</v>
      </c>
      <c r="AI26" s="120">
        <f t="shared" si="3"/>
        <v>0.96906897618311161</v>
      </c>
      <c r="AJ26" s="121">
        <f t="shared" si="4"/>
        <v>4454.0674296319212</v>
      </c>
      <c r="AK26" t="s">
        <v>286</v>
      </c>
      <c r="AL26" t="s">
        <v>287</v>
      </c>
      <c r="AM26" s="272">
        <f>SUM(AC23:AC26)</f>
        <v>939000</v>
      </c>
      <c r="AN26" s="273">
        <f>SUM(AH23:AH26)</f>
        <v>161.51999999999998</v>
      </c>
      <c r="AO26" s="119">
        <f>AM26/AN26</f>
        <v>5813.521545319466</v>
      </c>
      <c r="AP26" s="3">
        <v>4</v>
      </c>
      <c r="AQ26" s="176" t="s">
        <v>13</v>
      </c>
    </row>
    <row r="27" spans="3:43" x14ac:dyDescent="0.25">
      <c r="C27" s="286" t="s">
        <v>834</v>
      </c>
      <c r="D27" s="435" t="s">
        <v>834</v>
      </c>
      <c r="E27" s="12"/>
      <c r="F27" s="14" t="s">
        <v>831</v>
      </c>
      <c r="G27" s="13" t="s">
        <v>835</v>
      </c>
      <c r="H27" s="57" t="s">
        <v>48</v>
      </c>
      <c r="I27" s="40"/>
      <c r="J27" s="31"/>
      <c r="K27" s="393"/>
      <c r="L27" s="393" t="s">
        <v>835</v>
      </c>
      <c r="M27" s="394"/>
      <c r="N27" s="280" t="s">
        <v>832</v>
      </c>
      <c r="R27" t="s">
        <v>344</v>
      </c>
      <c r="S27" t="s">
        <v>293</v>
      </c>
      <c r="T27" s="117">
        <v>45229</v>
      </c>
      <c r="U27" s="119">
        <v>210000</v>
      </c>
      <c r="V27" s="3" t="s">
        <v>21</v>
      </c>
      <c r="W27" s="3" t="s">
        <v>245</v>
      </c>
      <c r="X27" t="s">
        <v>239</v>
      </c>
      <c r="Y27" s="3">
        <v>2023023915</v>
      </c>
      <c r="Z27" s="3" t="s">
        <v>240</v>
      </c>
      <c r="AB27" s="119">
        <v>0</v>
      </c>
      <c r="AC27" s="119">
        <f t="shared" si="2"/>
        <v>210000</v>
      </c>
      <c r="AD27" s="118">
        <v>32.112000000000002</v>
      </c>
      <c r="AE27" s="118">
        <v>0</v>
      </c>
      <c r="AF27" s="118">
        <v>4.5179999999999998</v>
      </c>
      <c r="AG27" s="118">
        <v>36.630000000000003</v>
      </c>
      <c r="AH27" s="118">
        <v>32.112000000000002</v>
      </c>
      <c r="AI27" s="120">
        <f t="shared" si="3"/>
        <v>1</v>
      </c>
      <c r="AJ27" s="121">
        <f t="shared" si="4"/>
        <v>6539.6113602391624</v>
      </c>
      <c r="AK27" t="s">
        <v>345</v>
      </c>
      <c r="AL27" t="s">
        <v>346</v>
      </c>
    </row>
    <row r="28" spans="3:43" ht="15.75" x14ac:dyDescent="0.25">
      <c r="C28" s="293" t="s">
        <v>829</v>
      </c>
      <c r="D28" s="436" t="s">
        <v>829</v>
      </c>
      <c r="E28" s="297" t="s">
        <v>829</v>
      </c>
      <c r="F28" s="298"/>
      <c r="G28" s="64" t="s">
        <v>829</v>
      </c>
      <c r="H28" s="12" t="s">
        <v>828</v>
      </c>
      <c r="I28" s="12"/>
      <c r="J28" s="14"/>
      <c r="K28" s="395" t="s">
        <v>829</v>
      </c>
      <c r="L28" s="395"/>
      <c r="M28" s="396"/>
      <c r="N28" s="293" t="s">
        <v>829</v>
      </c>
      <c r="R28" t="s">
        <v>292</v>
      </c>
      <c r="S28" t="s">
        <v>293</v>
      </c>
      <c r="T28" s="117">
        <v>44673</v>
      </c>
      <c r="U28" s="119">
        <v>55000</v>
      </c>
      <c r="V28" s="3" t="s">
        <v>21</v>
      </c>
      <c r="W28" s="3" t="s">
        <v>245</v>
      </c>
      <c r="X28" t="s">
        <v>239</v>
      </c>
      <c r="Y28" s="3">
        <v>2022014932</v>
      </c>
      <c r="Z28" s="3" t="s">
        <v>240</v>
      </c>
      <c r="AB28" s="119">
        <v>0</v>
      </c>
      <c r="AC28" s="119">
        <f t="shared" si="2"/>
        <v>55000</v>
      </c>
      <c r="AD28" s="118">
        <v>11.17</v>
      </c>
      <c r="AE28" s="118">
        <v>1</v>
      </c>
      <c r="AF28" s="118">
        <v>0.92</v>
      </c>
      <c r="AG28" s="118">
        <v>13.09</v>
      </c>
      <c r="AH28" s="118">
        <v>12.17</v>
      </c>
      <c r="AI28" s="120">
        <f t="shared" si="3"/>
        <v>0.9178307313064914</v>
      </c>
      <c r="AJ28" s="121">
        <f t="shared" si="4"/>
        <v>4519.3097781429742</v>
      </c>
      <c r="AK28" t="s">
        <v>294</v>
      </c>
      <c r="AL28" t="s">
        <v>295</v>
      </c>
    </row>
    <row r="29" spans="3:43" ht="15.75" x14ac:dyDescent="0.25">
      <c r="C29" s="295" t="s">
        <v>844</v>
      </c>
      <c r="D29" s="437" t="s">
        <v>901</v>
      </c>
      <c r="E29" s="297"/>
      <c r="F29" s="298" t="s">
        <v>838</v>
      </c>
      <c r="G29" s="315" t="s">
        <v>874</v>
      </c>
      <c r="H29" s="281" t="s">
        <v>834</v>
      </c>
      <c r="I29" s="12"/>
      <c r="J29" s="14"/>
      <c r="K29" s="395"/>
      <c r="L29" s="397" t="s">
        <v>888</v>
      </c>
      <c r="M29" s="396"/>
      <c r="N29" s="296" t="s">
        <v>844</v>
      </c>
      <c r="R29" t="s">
        <v>327</v>
      </c>
      <c r="S29" t="s">
        <v>328</v>
      </c>
      <c r="T29" s="117">
        <v>45321</v>
      </c>
      <c r="U29" s="119">
        <v>235000</v>
      </c>
      <c r="V29" s="3" t="s">
        <v>21</v>
      </c>
      <c r="W29" s="3" t="s">
        <v>245</v>
      </c>
      <c r="X29" t="s">
        <v>239</v>
      </c>
      <c r="Y29" s="3">
        <v>2024002030</v>
      </c>
      <c r="Z29" s="3" t="s">
        <v>240</v>
      </c>
      <c r="AB29" s="119">
        <v>0</v>
      </c>
      <c r="AC29" s="119">
        <f t="shared" si="2"/>
        <v>235000</v>
      </c>
      <c r="AD29" s="118">
        <v>34.630000000000003</v>
      </c>
      <c r="AE29" s="118">
        <v>3.85</v>
      </c>
      <c r="AF29" s="118">
        <v>0.38</v>
      </c>
      <c r="AG29" s="118">
        <v>38.86</v>
      </c>
      <c r="AH29" s="118">
        <v>38.480000000000004</v>
      </c>
      <c r="AI29" s="120">
        <f t="shared" si="3"/>
        <v>0.89994802494802495</v>
      </c>
      <c r="AJ29" s="121">
        <f t="shared" si="4"/>
        <v>6107.0686070686061</v>
      </c>
      <c r="AK29" t="s">
        <v>329</v>
      </c>
      <c r="AL29" t="s">
        <v>330</v>
      </c>
      <c r="AM29" s="272">
        <f>SUM(AC27:AC29)</f>
        <v>500000</v>
      </c>
      <c r="AN29" s="273">
        <f>SUM(AH27:AH29)</f>
        <v>82.762</v>
      </c>
      <c r="AO29" s="119">
        <f>AM29/AN29</f>
        <v>6041.4199753510065</v>
      </c>
      <c r="AP29" s="3">
        <v>3</v>
      </c>
      <c r="AQ29" s="176" t="s">
        <v>6</v>
      </c>
    </row>
    <row r="30" spans="3:43" ht="15.75" x14ac:dyDescent="0.25">
      <c r="C30" s="150"/>
      <c r="D30" s="438"/>
      <c r="E30" s="12"/>
      <c r="F30" s="14"/>
      <c r="G30" s="13"/>
      <c r="H30" s="297" t="s">
        <v>829</v>
      </c>
      <c r="I30" s="299"/>
      <c r="J30" s="14"/>
      <c r="K30" s="393"/>
      <c r="L30" s="393"/>
      <c r="M30" s="394"/>
      <c r="N30" s="142"/>
      <c r="R30" t="s">
        <v>288</v>
      </c>
      <c r="S30" t="s">
        <v>289</v>
      </c>
      <c r="T30" s="117">
        <v>44802</v>
      </c>
      <c r="U30" s="119">
        <v>175000</v>
      </c>
      <c r="V30" s="3" t="s">
        <v>21</v>
      </c>
      <c r="W30" s="3" t="s">
        <v>245</v>
      </c>
      <c r="X30" t="s">
        <v>239</v>
      </c>
      <c r="Y30" s="3">
        <v>2022023610</v>
      </c>
      <c r="Z30" s="3" t="s">
        <v>240</v>
      </c>
      <c r="AB30" s="119">
        <v>0</v>
      </c>
      <c r="AC30" s="119">
        <f t="shared" si="2"/>
        <v>175000</v>
      </c>
      <c r="AD30" s="118">
        <v>36.659999999999997</v>
      </c>
      <c r="AE30" s="118">
        <v>2.25</v>
      </c>
      <c r="AF30" s="118">
        <v>1</v>
      </c>
      <c r="AG30" s="118">
        <v>39.909999999999997</v>
      </c>
      <c r="AH30" s="118">
        <v>38.909999999999997</v>
      </c>
      <c r="AI30" s="120">
        <f t="shared" si="3"/>
        <v>0.94217424826522744</v>
      </c>
      <c r="AJ30" s="121">
        <f t="shared" si="4"/>
        <v>4497.5584682600875</v>
      </c>
      <c r="AK30" t="s">
        <v>290</v>
      </c>
      <c r="AL30" t="s">
        <v>291</v>
      </c>
    </row>
    <row r="31" spans="3:43" ht="15" customHeight="1" thickBot="1" x14ac:dyDescent="0.3">
      <c r="C31" s="143"/>
      <c r="D31" s="439"/>
      <c r="E31" s="12"/>
      <c r="F31" s="19"/>
      <c r="G31" s="13"/>
      <c r="H31" s="300" t="s">
        <v>838</v>
      </c>
      <c r="I31" s="299"/>
      <c r="J31" s="14"/>
      <c r="K31" s="393"/>
      <c r="L31" s="393"/>
      <c r="M31" s="394"/>
      <c r="N31" s="142"/>
      <c r="R31" t="s">
        <v>320</v>
      </c>
      <c r="S31" t="s">
        <v>321</v>
      </c>
      <c r="T31" s="117">
        <v>45380</v>
      </c>
      <c r="U31" s="119">
        <v>70000</v>
      </c>
      <c r="V31" s="3" t="s">
        <v>21</v>
      </c>
      <c r="W31" s="3" t="s">
        <v>238</v>
      </c>
      <c r="X31" t="s">
        <v>239</v>
      </c>
      <c r="Y31" s="3">
        <v>2024005729</v>
      </c>
      <c r="Z31" s="3" t="s">
        <v>240</v>
      </c>
      <c r="AB31" s="119">
        <v>0</v>
      </c>
      <c r="AC31" s="119">
        <f t="shared" si="2"/>
        <v>70000</v>
      </c>
      <c r="AD31" s="118">
        <v>6.95</v>
      </c>
      <c r="AE31" s="118">
        <v>5.67</v>
      </c>
      <c r="AF31" s="118">
        <v>2.06</v>
      </c>
      <c r="AG31" s="118">
        <v>14.68</v>
      </c>
      <c r="AH31" s="118">
        <v>12.620000000000001</v>
      </c>
      <c r="AI31" s="120">
        <f t="shared" si="3"/>
        <v>0.55071315372424723</v>
      </c>
      <c r="AJ31" s="121">
        <f t="shared" si="4"/>
        <v>5546.7511885895401</v>
      </c>
      <c r="AK31" t="s">
        <v>322</v>
      </c>
      <c r="AL31" t="s">
        <v>323</v>
      </c>
    </row>
    <row r="32" spans="3:43" ht="15.75" thickTop="1" x14ac:dyDescent="0.25">
      <c r="C32" s="50" t="s">
        <v>43</v>
      </c>
      <c r="D32" s="51" t="s">
        <v>42</v>
      </c>
      <c r="E32" s="56" t="s">
        <v>41</v>
      </c>
      <c r="F32" s="7"/>
      <c r="G32" s="8"/>
      <c r="H32" s="56" t="s">
        <v>40</v>
      </c>
      <c r="I32" s="7"/>
      <c r="J32" s="8"/>
      <c r="K32" s="56" t="s">
        <v>39</v>
      </c>
      <c r="L32" s="7"/>
      <c r="M32" s="8"/>
      <c r="N32" s="50" t="s">
        <v>38</v>
      </c>
      <c r="R32" t="s">
        <v>281</v>
      </c>
      <c r="S32" t="s">
        <v>237</v>
      </c>
      <c r="T32" s="117">
        <v>44820</v>
      </c>
      <c r="U32" s="119">
        <v>64900</v>
      </c>
      <c r="V32" s="3" t="s">
        <v>21</v>
      </c>
      <c r="W32" s="3" t="s">
        <v>245</v>
      </c>
      <c r="X32" t="s">
        <v>239</v>
      </c>
      <c r="Y32" s="3">
        <v>2022025400</v>
      </c>
      <c r="Z32" s="3" t="s">
        <v>240</v>
      </c>
      <c r="AB32" s="119">
        <v>0</v>
      </c>
      <c r="AC32" s="119">
        <f t="shared" si="2"/>
        <v>64900</v>
      </c>
      <c r="AD32" s="118">
        <v>15.03</v>
      </c>
      <c r="AE32" s="118">
        <v>0</v>
      </c>
      <c r="AF32" s="118">
        <v>1.1399999999999999</v>
      </c>
      <c r="AG32" s="118">
        <v>16.170000000000002</v>
      </c>
      <c r="AH32" s="118">
        <v>15.03</v>
      </c>
      <c r="AI32" s="120">
        <f t="shared" si="3"/>
        <v>1</v>
      </c>
      <c r="AJ32" s="121">
        <f t="shared" si="4"/>
        <v>4318.030605455755</v>
      </c>
      <c r="AK32" t="s">
        <v>282</v>
      </c>
      <c r="AL32" t="s">
        <v>283</v>
      </c>
    </row>
    <row r="33" spans="3:43" x14ac:dyDescent="0.25">
      <c r="C33" s="24"/>
      <c r="D33" s="13"/>
      <c r="E33" s="12"/>
      <c r="F33" s="12"/>
      <c r="G33" s="14"/>
      <c r="H33" s="12"/>
      <c r="I33" s="12"/>
      <c r="J33" s="14"/>
      <c r="K33" s="12"/>
      <c r="L33" s="12"/>
      <c r="M33" s="14"/>
      <c r="N33" s="17"/>
      <c r="R33" t="s">
        <v>312</v>
      </c>
      <c r="S33" t="s">
        <v>313</v>
      </c>
      <c r="T33" s="117">
        <v>44945</v>
      </c>
      <c r="U33" s="119">
        <v>191500</v>
      </c>
      <c r="V33" s="3" t="s">
        <v>21</v>
      </c>
      <c r="W33" s="3" t="s">
        <v>245</v>
      </c>
      <c r="X33" t="s">
        <v>239</v>
      </c>
      <c r="Y33" s="3">
        <v>2023001252</v>
      </c>
      <c r="Z33" s="3" t="s">
        <v>240</v>
      </c>
      <c r="AB33" s="119">
        <v>0</v>
      </c>
      <c r="AC33" s="119">
        <f t="shared" si="2"/>
        <v>191500</v>
      </c>
      <c r="AD33" s="118">
        <v>32.43</v>
      </c>
      <c r="AE33" s="118">
        <v>3.2</v>
      </c>
      <c r="AF33" s="118">
        <v>2.63</v>
      </c>
      <c r="AG33" s="118">
        <v>38.26</v>
      </c>
      <c r="AH33" s="118">
        <v>35.630000000000003</v>
      </c>
      <c r="AI33" s="120">
        <f t="shared" si="3"/>
        <v>0.91018804378332863</v>
      </c>
      <c r="AJ33" s="121">
        <f t="shared" si="4"/>
        <v>5374.6842548414252</v>
      </c>
      <c r="AK33" t="s">
        <v>314</v>
      </c>
      <c r="AL33" t="s">
        <v>315</v>
      </c>
    </row>
    <row r="34" spans="3:43" x14ac:dyDescent="0.25">
      <c r="C34" s="24" t="s">
        <v>828</v>
      </c>
      <c r="D34" s="13" t="s">
        <v>828</v>
      </c>
      <c r="E34" s="278" t="s">
        <v>828</v>
      </c>
      <c r="F34" s="12"/>
      <c r="G34" s="14"/>
      <c r="H34" s="278" t="s">
        <v>828</v>
      </c>
      <c r="I34" s="12"/>
      <c r="J34" s="14"/>
      <c r="K34" s="278" t="s">
        <v>828</v>
      </c>
      <c r="L34" s="12"/>
      <c r="M34" s="14"/>
      <c r="N34" s="17" t="s">
        <v>828</v>
      </c>
      <c r="R34" t="s">
        <v>347</v>
      </c>
      <c r="S34" t="s">
        <v>348</v>
      </c>
      <c r="T34" s="117">
        <v>44691</v>
      </c>
      <c r="U34" s="119">
        <v>173250</v>
      </c>
      <c r="V34" s="3" t="s">
        <v>21</v>
      </c>
      <c r="W34" s="3" t="s">
        <v>245</v>
      </c>
      <c r="X34" t="s">
        <v>239</v>
      </c>
      <c r="Y34" s="3">
        <v>2022014914</v>
      </c>
      <c r="Z34" s="3" t="s">
        <v>240</v>
      </c>
      <c r="AB34" s="119">
        <v>0</v>
      </c>
      <c r="AC34" s="119">
        <f t="shared" si="2"/>
        <v>173250</v>
      </c>
      <c r="AD34" s="118">
        <v>26.1</v>
      </c>
      <c r="AE34" s="118">
        <v>0</v>
      </c>
      <c r="AF34" s="118">
        <v>0.87</v>
      </c>
      <c r="AG34" s="118">
        <v>26.97</v>
      </c>
      <c r="AH34" s="118">
        <v>26.1</v>
      </c>
      <c r="AI34" s="120">
        <f t="shared" si="3"/>
        <v>1</v>
      </c>
      <c r="AJ34" s="121">
        <f t="shared" si="4"/>
        <v>6637.9310344827582</v>
      </c>
      <c r="AK34" t="s">
        <v>349</v>
      </c>
      <c r="AL34" t="s">
        <v>350</v>
      </c>
      <c r="AM34" s="272">
        <f>SUM(AC30:AC34)</f>
        <v>674650</v>
      </c>
      <c r="AN34" s="273">
        <f>SUM(AH30:AH34)</f>
        <v>128.29</v>
      </c>
      <c r="AO34" s="119">
        <f>AM34/AN34</f>
        <v>5258.7886818925872</v>
      </c>
      <c r="AP34" s="3">
        <v>5</v>
      </c>
      <c r="AQ34" s="176" t="s">
        <v>16</v>
      </c>
    </row>
    <row r="35" spans="3:43" x14ac:dyDescent="0.25">
      <c r="C35" s="288" t="s">
        <v>836</v>
      </c>
      <c r="D35" s="287" t="s">
        <v>835</v>
      </c>
      <c r="E35" s="12"/>
      <c r="F35" s="12" t="s">
        <v>834</v>
      </c>
      <c r="G35" s="14"/>
      <c r="H35" s="281" t="s">
        <v>834</v>
      </c>
      <c r="I35" s="12"/>
      <c r="J35" s="14"/>
      <c r="K35" s="12"/>
      <c r="L35" s="12" t="s">
        <v>834</v>
      </c>
      <c r="M35" s="14"/>
      <c r="N35" s="284" t="s">
        <v>834</v>
      </c>
      <c r="R35" t="s">
        <v>296</v>
      </c>
      <c r="S35" t="s">
        <v>237</v>
      </c>
      <c r="T35" s="117">
        <v>45160</v>
      </c>
      <c r="U35" s="119">
        <v>154125</v>
      </c>
      <c r="V35" s="3" t="s">
        <v>21</v>
      </c>
      <c r="W35" s="3" t="s">
        <v>245</v>
      </c>
      <c r="X35" t="s">
        <v>239</v>
      </c>
      <c r="Y35" s="3">
        <v>2023019661</v>
      </c>
      <c r="Z35" s="3" t="s">
        <v>240</v>
      </c>
      <c r="AB35" s="119">
        <v>0</v>
      </c>
      <c r="AC35" s="119">
        <f t="shared" ref="AC35:AC49" si="5">U35-AB35</f>
        <v>154125</v>
      </c>
      <c r="AD35" s="118">
        <v>25.75</v>
      </c>
      <c r="AE35" s="118">
        <v>6.5</v>
      </c>
      <c r="AF35" s="118">
        <v>2</v>
      </c>
      <c r="AG35" s="118">
        <v>34.25</v>
      </c>
      <c r="AH35" s="118">
        <v>32.25</v>
      </c>
      <c r="AI35" s="120">
        <f t="shared" ref="AI35:AI43" si="6">(AD35/AH35)</f>
        <v>0.79844961240310075</v>
      </c>
      <c r="AJ35" s="121">
        <f t="shared" ref="AJ35:AJ43" si="7">AC35/AH35</f>
        <v>4779.0697674418607</v>
      </c>
      <c r="AK35" t="s">
        <v>297</v>
      </c>
      <c r="AL35" t="s">
        <v>298</v>
      </c>
    </row>
    <row r="36" spans="3:43" ht="15.75" x14ac:dyDescent="0.25">
      <c r="C36" s="311" t="s">
        <v>829</v>
      </c>
      <c r="D36" s="304" t="s">
        <v>829</v>
      </c>
      <c r="E36" s="297" t="s">
        <v>829</v>
      </c>
      <c r="F36" s="297"/>
      <c r="G36" s="298"/>
      <c r="H36" s="297" t="s">
        <v>829</v>
      </c>
      <c r="I36" s="297"/>
      <c r="J36" s="298"/>
      <c r="K36" s="297" t="s">
        <v>829</v>
      </c>
      <c r="L36" s="297"/>
      <c r="M36" s="298"/>
      <c r="N36" s="312" t="s">
        <v>829</v>
      </c>
      <c r="R36" t="s">
        <v>343</v>
      </c>
      <c r="S36" t="s">
        <v>332</v>
      </c>
      <c r="T36" s="117">
        <v>44665</v>
      </c>
      <c r="U36" s="119">
        <v>450000</v>
      </c>
      <c r="V36" s="3" t="s">
        <v>21</v>
      </c>
      <c r="W36" s="3" t="s">
        <v>238</v>
      </c>
      <c r="X36" t="s">
        <v>239</v>
      </c>
      <c r="Y36" s="3">
        <v>2022012333</v>
      </c>
      <c r="Z36" s="3" t="s">
        <v>240</v>
      </c>
      <c r="AB36" s="119">
        <v>0</v>
      </c>
      <c r="AC36" s="119">
        <f t="shared" si="5"/>
        <v>450000</v>
      </c>
      <c r="AD36" s="118">
        <v>63</v>
      </c>
      <c r="AE36" s="118">
        <v>6.27</v>
      </c>
      <c r="AF36" s="118">
        <v>5.33</v>
      </c>
      <c r="AG36" s="118">
        <v>74.599999999999994</v>
      </c>
      <c r="AH36" s="118">
        <v>69.27</v>
      </c>
      <c r="AI36" s="120">
        <f t="shared" si="6"/>
        <v>0.90948462537895203</v>
      </c>
      <c r="AJ36" s="121">
        <f t="shared" si="7"/>
        <v>6496.3187527068003</v>
      </c>
      <c r="AK36" t="s">
        <v>333</v>
      </c>
      <c r="AL36" t="s">
        <v>334</v>
      </c>
    </row>
    <row r="37" spans="3:43" ht="15.75" x14ac:dyDescent="0.25">
      <c r="C37" s="314" t="s">
        <v>874</v>
      </c>
      <c r="D37" s="315" t="s">
        <v>874</v>
      </c>
      <c r="E37" s="297"/>
      <c r="F37" s="297" t="s">
        <v>838</v>
      </c>
      <c r="G37" s="298"/>
      <c r="H37" s="300" t="s">
        <v>838</v>
      </c>
      <c r="I37" s="297"/>
      <c r="J37" s="298"/>
      <c r="K37" s="297"/>
      <c r="L37" s="297" t="s">
        <v>838</v>
      </c>
      <c r="M37" s="298"/>
      <c r="N37" s="313" t="s">
        <v>838</v>
      </c>
      <c r="R37" t="s">
        <v>331</v>
      </c>
      <c r="S37" t="s">
        <v>332</v>
      </c>
      <c r="T37" s="117">
        <v>44665</v>
      </c>
      <c r="U37" s="119">
        <v>450000</v>
      </c>
      <c r="V37" s="3" t="s">
        <v>21</v>
      </c>
      <c r="W37" s="3" t="s">
        <v>238</v>
      </c>
      <c r="X37" t="s">
        <v>239</v>
      </c>
      <c r="Y37" s="3">
        <v>2022012333</v>
      </c>
      <c r="Z37" s="3" t="s">
        <v>240</v>
      </c>
      <c r="AB37" s="119">
        <v>0</v>
      </c>
      <c r="AC37" s="119">
        <f t="shared" si="5"/>
        <v>450000</v>
      </c>
      <c r="AD37" s="118">
        <v>70.05</v>
      </c>
      <c r="AE37" s="118">
        <v>2.6</v>
      </c>
      <c r="AF37" s="118">
        <v>3.5</v>
      </c>
      <c r="AG37" s="118">
        <v>76.150000000000006</v>
      </c>
      <c r="AH37" s="118">
        <v>72.649999999999991</v>
      </c>
      <c r="AI37" s="120">
        <f t="shared" si="6"/>
        <v>0.96421197522367519</v>
      </c>
      <c r="AJ37" s="121">
        <f t="shared" si="7"/>
        <v>6194.0812112869935</v>
      </c>
      <c r="AK37" t="s">
        <v>333</v>
      </c>
      <c r="AL37" t="s">
        <v>334</v>
      </c>
    </row>
    <row r="38" spans="3:43" x14ac:dyDescent="0.25">
      <c r="C38" s="24"/>
      <c r="D38" s="13"/>
      <c r="E38" s="12"/>
      <c r="F38" s="12"/>
      <c r="G38" s="14"/>
      <c r="H38" s="12"/>
      <c r="I38" s="12"/>
      <c r="J38" s="14"/>
      <c r="K38" s="12"/>
      <c r="L38" s="12"/>
      <c r="M38" s="14"/>
      <c r="N38" s="17"/>
      <c r="R38" t="s">
        <v>335</v>
      </c>
      <c r="S38" t="s">
        <v>336</v>
      </c>
      <c r="T38" s="117">
        <v>45051</v>
      </c>
      <c r="U38" s="119">
        <v>446000</v>
      </c>
      <c r="V38" s="3" t="s">
        <v>21</v>
      </c>
      <c r="W38" s="3" t="s">
        <v>245</v>
      </c>
      <c r="X38" t="s">
        <v>250</v>
      </c>
      <c r="Y38" s="3">
        <v>2023011844</v>
      </c>
      <c r="Z38" s="3" t="s">
        <v>240</v>
      </c>
      <c r="AB38" s="119">
        <v>0</v>
      </c>
      <c r="AC38" s="119">
        <f t="shared" si="5"/>
        <v>446000</v>
      </c>
      <c r="AD38" s="118">
        <v>63.4</v>
      </c>
      <c r="AE38" s="118">
        <v>6</v>
      </c>
      <c r="AF38" s="118">
        <v>6.4</v>
      </c>
      <c r="AG38" s="118">
        <v>75.8</v>
      </c>
      <c r="AH38" s="118">
        <v>69.400000000000006</v>
      </c>
      <c r="AI38" s="120">
        <f t="shared" si="6"/>
        <v>0.91354466858789618</v>
      </c>
      <c r="AJ38" s="121">
        <f t="shared" si="7"/>
        <v>6426.5129682997112</v>
      </c>
      <c r="AK38" t="s">
        <v>337</v>
      </c>
      <c r="AL38" t="s">
        <v>338</v>
      </c>
      <c r="AM38" s="272">
        <f>SUM(AC35:AC38)</f>
        <v>1500125</v>
      </c>
      <c r="AN38" s="273">
        <f>SUM(AH35:AH38)</f>
        <v>243.57</v>
      </c>
      <c r="AO38" s="119">
        <f>AM38/AN38</f>
        <v>6158.9070903641668</v>
      </c>
      <c r="AP38" s="3">
        <v>4</v>
      </c>
      <c r="AQ38" s="176" t="s">
        <v>17</v>
      </c>
    </row>
    <row r="39" spans="3:43" ht="15.75" thickBot="1" x14ac:dyDescent="0.3">
      <c r="C39" s="25"/>
      <c r="D39" s="23"/>
      <c r="E39" s="16"/>
      <c r="F39" s="16"/>
      <c r="G39" s="19"/>
      <c r="H39" s="16"/>
      <c r="I39" s="16"/>
      <c r="J39" s="19"/>
      <c r="K39" s="16"/>
      <c r="L39" s="16"/>
      <c r="M39" s="19"/>
      <c r="N39" s="18"/>
      <c r="R39" t="s">
        <v>272</v>
      </c>
      <c r="S39" t="s">
        <v>273</v>
      </c>
      <c r="T39" s="117">
        <v>44893</v>
      </c>
      <c r="U39" s="119">
        <v>40000</v>
      </c>
      <c r="V39" s="3" t="s">
        <v>21</v>
      </c>
      <c r="W39" s="3" t="s">
        <v>245</v>
      </c>
      <c r="X39" t="s">
        <v>239</v>
      </c>
      <c r="Y39" s="3">
        <v>2022030216</v>
      </c>
      <c r="Z39" s="3" t="s">
        <v>240</v>
      </c>
      <c r="AB39" s="119">
        <v>0</v>
      </c>
      <c r="AC39" s="119">
        <f t="shared" si="5"/>
        <v>40000</v>
      </c>
      <c r="AD39" s="118">
        <v>7.37</v>
      </c>
      <c r="AE39" s="118">
        <v>2.34</v>
      </c>
      <c r="AF39" s="118">
        <v>0.25</v>
      </c>
      <c r="AG39" s="118">
        <v>9.9600000000000009</v>
      </c>
      <c r="AH39" s="118">
        <v>9.7100000000000009</v>
      </c>
      <c r="AI39" s="120">
        <f t="shared" si="6"/>
        <v>0.75901132852729136</v>
      </c>
      <c r="AJ39" s="121">
        <f t="shared" si="7"/>
        <v>4119.4644696189489</v>
      </c>
      <c r="AK39" t="s">
        <v>274</v>
      </c>
      <c r="AL39" t="s">
        <v>275</v>
      </c>
    </row>
    <row r="40" spans="3:43" ht="15.75" thickTop="1" x14ac:dyDescent="0.25">
      <c r="C40" s="55" t="s">
        <v>44</v>
      </c>
      <c r="D40" s="58" t="s">
        <v>45</v>
      </c>
      <c r="E40" s="52" t="s">
        <v>46</v>
      </c>
      <c r="F40" s="52"/>
      <c r="G40" s="59"/>
      <c r="H40" s="52" t="s">
        <v>47</v>
      </c>
      <c r="I40" s="52"/>
      <c r="J40" s="11"/>
      <c r="R40" t="s">
        <v>363</v>
      </c>
      <c r="S40" t="s">
        <v>304</v>
      </c>
      <c r="T40" s="117">
        <v>44938</v>
      </c>
      <c r="U40" s="119">
        <v>386000</v>
      </c>
      <c r="V40" s="3" t="s">
        <v>21</v>
      </c>
      <c r="W40" s="3" t="s">
        <v>245</v>
      </c>
      <c r="X40" t="s">
        <v>255</v>
      </c>
      <c r="Y40" s="3">
        <v>2023000903</v>
      </c>
      <c r="Z40" s="3" t="s">
        <v>240</v>
      </c>
      <c r="AA40" t="s">
        <v>364</v>
      </c>
      <c r="AB40" s="119">
        <v>0</v>
      </c>
      <c r="AC40" s="119">
        <f t="shared" si="5"/>
        <v>386000</v>
      </c>
      <c r="AD40" s="118">
        <v>49.38</v>
      </c>
      <c r="AE40" s="118">
        <v>4.63</v>
      </c>
      <c r="AF40" s="118">
        <v>5.99</v>
      </c>
      <c r="AG40" s="118">
        <v>60</v>
      </c>
      <c r="AH40" s="118">
        <v>54.01</v>
      </c>
      <c r="AI40" s="120">
        <f t="shared" si="6"/>
        <v>0.9142751342344011</v>
      </c>
      <c r="AJ40" s="121">
        <f t="shared" si="7"/>
        <v>7146.8246620996115</v>
      </c>
      <c r="AK40" t="s">
        <v>365</v>
      </c>
      <c r="AL40" t="s">
        <v>326</v>
      </c>
    </row>
    <row r="41" spans="3:43" x14ac:dyDescent="0.25">
      <c r="C41" s="24" t="s">
        <v>828</v>
      </c>
      <c r="D41" s="13" t="s">
        <v>828</v>
      </c>
      <c r="E41" s="12" t="s">
        <v>828</v>
      </c>
      <c r="F41" s="12"/>
      <c r="G41" s="14"/>
      <c r="H41" s="12" t="s">
        <v>828</v>
      </c>
      <c r="I41" s="12"/>
      <c r="J41" s="14"/>
      <c r="R41" t="s">
        <v>324</v>
      </c>
      <c r="S41" t="s">
        <v>304</v>
      </c>
      <c r="T41" s="117">
        <v>44671</v>
      </c>
      <c r="U41" s="119">
        <v>193600</v>
      </c>
      <c r="V41" s="3" t="s">
        <v>21</v>
      </c>
      <c r="W41" s="3" t="s">
        <v>245</v>
      </c>
      <c r="X41" t="s">
        <v>239</v>
      </c>
      <c r="Y41" s="3">
        <v>2022013359</v>
      </c>
      <c r="Z41" s="3" t="s">
        <v>240</v>
      </c>
      <c r="AB41" s="119">
        <v>0</v>
      </c>
      <c r="AC41" s="119">
        <f t="shared" si="5"/>
        <v>193600</v>
      </c>
      <c r="AD41" s="118">
        <v>19.45</v>
      </c>
      <c r="AE41" s="118">
        <v>13</v>
      </c>
      <c r="AF41" s="118">
        <v>2.75</v>
      </c>
      <c r="AG41" s="118">
        <v>35.200000000000003</v>
      </c>
      <c r="AH41" s="118">
        <v>32.450000000000003</v>
      </c>
      <c r="AI41" s="120">
        <f t="shared" si="6"/>
        <v>0.59938366718027725</v>
      </c>
      <c r="AJ41" s="121">
        <f t="shared" si="7"/>
        <v>5966.1016949152536</v>
      </c>
      <c r="AK41" t="s">
        <v>325</v>
      </c>
      <c r="AL41" t="s">
        <v>326</v>
      </c>
    </row>
    <row r="42" spans="3:43" x14ac:dyDescent="0.25">
      <c r="C42" s="288" t="s">
        <v>836</v>
      </c>
      <c r="D42" s="287" t="s">
        <v>835</v>
      </c>
      <c r="E42" s="12"/>
      <c r="F42" s="12" t="s">
        <v>834</v>
      </c>
      <c r="G42" s="14"/>
      <c r="H42" s="281" t="s">
        <v>831</v>
      </c>
      <c r="I42" s="12"/>
      <c r="J42" s="14"/>
      <c r="R42" t="s">
        <v>303</v>
      </c>
      <c r="S42" t="s">
        <v>304</v>
      </c>
      <c r="T42" s="117">
        <v>45065</v>
      </c>
      <c r="U42" s="119">
        <v>163950</v>
      </c>
      <c r="V42" s="3" t="s">
        <v>21</v>
      </c>
      <c r="W42" s="3" t="s">
        <v>245</v>
      </c>
      <c r="X42" t="s">
        <v>250</v>
      </c>
      <c r="Y42" s="3">
        <v>2023013173</v>
      </c>
      <c r="Z42" s="3" t="s">
        <v>240</v>
      </c>
      <c r="AB42" s="119">
        <v>0</v>
      </c>
      <c r="AC42" s="119">
        <f t="shared" si="5"/>
        <v>163950</v>
      </c>
      <c r="AD42" s="118">
        <v>31.45</v>
      </c>
      <c r="AE42" s="118">
        <v>0</v>
      </c>
      <c r="AF42" s="118">
        <v>1.34</v>
      </c>
      <c r="AG42" s="118">
        <v>32.79</v>
      </c>
      <c r="AH42" s="118">
        <v>31.45</v>
      </c>
      <c r="AI42" s="120">
        <f t="shared" si="6"/>
        <v>1</v>
      </c>
      <c r="AJ42" s="121">
        <f t="shared" si="7"/>
        <v>5213.0365659777426</v>
      </c>
      <c r="AK42" t="s">
        <v>305</v>
      </c>
      <c r="AL42" t="s">
        <v>306</v>
      </c>
    </row>
    <row r="43" spans="3:43" ht="15.75" x14ac:dyDescent="0.25">
      <c r="C43" s="311" t="s">
        <v>829</v>
      </c>
      <c r="D43" s="304" t="s">
        <v>829</v>
      </c>
      <c r="E43" s="297" t="s">
        <v>829</v>
      </c>
      <c r="F43" s="297"/>
      <c r="G43" s="298"/>
      <c r="H43" s="297" t="s">
        <v>829</v>
      </c>
      <c r="I43" s="297"/>
      <c r="J43" s="14"/>
      <c r="R43" t="s">
        <v>351</v>
      </c>
      <c r="S43" t="s">
        <v>352</v>
      </c>
      <c r="T43" s="117">
        <v>44756</v>
      </c>
      <c r="U43" s="119">
        <v>360000</v>
      </c>
      <c r="V43" s="3" t="s">
        <v>21</v>
      </c>
      <c r="W43" s="3" t="s">
        <v>245</v>
      </c>
      <c r="X43" t="s">
        <v>239</v>
      </c>
      <c r="Y43" s="3">
        <v>2022021095</v>
      </c>
      <c r="Z43" s="3" t="s">
        <v>240</v>
      </c>
      <c r="AB43" s="119">
        <v>0</v>
      </c>
      <c r="AC43" s="119">
        <f t="shared" si="5"/>
        <v>360000</v>
      </c>
      <c r="AD43" s="118">
        <v>51.71</v>
      </c>
      <c r="AE43" s="118">
        <v>2.2200000000000002</v>
      </c>
      <c r="AF43" s="118">
        <v>6.24</v>
      </c>
      <c r="AG43" s="118">
        <v>60.17</v>
      </c>
      <c r="AH43" s="118">
        <v>53.93</v>
      </c>
      <c r="AI43" s="120">
        <f t="shared" si="6"/>
        <v>0.95883552753569445</v>
      </c>
      <c r="AJ43" s="121">
        <f t="shared" si="7"/>
        <v>6675.3198590765805</v>
      </c>
      <c r="AK43" t="s">
        <v>353</v>
      </c>
      <c r="AL43" t="s">
        <v>354</v>
      </c>
      <c r="AM43" s="272">
        <f>SUM(AC39:AC43)</f>
        <v>1143550</v>
      </c>
      <c r="AN43" s="273">
        <f>SUM(AH39:AH43)</f>
        <v>181.55</v>
      </c>
      <c r="AO43" s="119">
        <f>AM43/AN43</f>
        <v>6298.8157532360228</v>
      </c>
      <c r="AP43" s="3">
        <v>5</v>
      </c>
      <c r="AQ43" s="176" t="s">
        <v>709</v>
      </c>
    </row>
    <row r="44" spans="3:43" ht="16.5" thickBot="1" x14ac:dyDescent="0.3">
      <c r="C44" s="314" t="s">
        <v>874</v>
      </c>
      <c r="D44" s="315" t="s">
        <v>874</v>
      </c>
      <c r="E44" s="297"/>
      <c r="F44" s="297" t="s">
        <v>838</v>
      </c>
      <c r="G44" s="298"/>
      <c r="H44" s="300" t="s">
        <v>838</v>
      </c>
      <c r="I44" s="297"/>
      <c r="J44" s="14"/>
      <c r="R44" t="s">
        <v>268</v>
      </c>
      <c r="S44" t="s">
        <v>269</v>
      </c>
      <c r="T44" s="117">
        <v>44784</v>
      </c>
      <c r="U44" s="119">
        <v>171200</v>
      </c>
      <c r="V44" s="3" t="s">
        <v>21</v>
      </c>
      <c r="W44" s="3" t="s">
        <v>245</v>
      </c>
      <c r="X44" t="s">
        <v>239</v>
      </c>
      <c r="Y44" s="3">
        <v>2022022016</v>
      </c>
      <c r="Z44" s="3" t="s">
        <v>240</v>
      </c>
      <c r="AB44" s="119">
        <v>0</v>
      </c>
      <c r="AC44" s="119">
        <f t="shared" si="5"/>
        <v>171200</v>
      </c>
      <c r="AD44" s="118">
        <v>25.09</v>
      </c>
      <c r="AE44" s="118">
        <v>0</v>
      </c>
      <c r="AF44" s="118">
        <v>1.66</v>
      </c>
      <c r="AG44" s="118">
        <v>26.75</v>
      </c>
      <c r="AH44" s="118">
        <v>25.09</v>
      </c>
      <c r="AI44" s="120">
        <v>1</v>
      </c>
      <c r="AJ44" s="119">
        <v>6823.4356317257871</v>
      </c>
      <c r="AK44" t="s">
        <v>270</v>
      </c>
      <c r="AL44" t="s">
        <v>271</v>
      </c>
      <c r="AM44" s="272"/>
      <c r="AN44" s="273"/>
      <c r="AO44" s="119"/>
    </row>
    <row r="45" spans="3:43" ht="15.75" thickTop="1" x14ac:dyDescent="0.25">
      <c r="C45" s="24"/>
      <c r="D45" s="21"/>
      <c r="E45" s="27"/>
      <c r="F45" s="63"/>
      <c r="G45" s="14"/>
      <c r="H45" s="12"/>
      <c r="I45" s="12"/>
      <c r="J45" s="14"/>
      <c r="R45" t="s">
        <v>854</v>
      </c>
      <c r="S45" t="s">
        <v>855</v>
      </c>
      <c r="T45" s="117">
        <v>45153</v>
      </c>
      <c r="U45" s="119">
        <v>500000</v>
      </c>
      <c r="V45" s="3" t="s">
        <v>21</v>
      </c>
      <c r="W45" s="3" t="s">
        <v>245</v>
      </c>
      <c r="X45" t="s">
        <v>239</v>
      </c>
      <c r="Y45" s="3">
        <v>2023018331</v>
      </c>
      <c r="Z45" s="3">
        <v>101</v>
      </c>
      <c r="AA45" s="3" t="s">
        <v>859</v>
      </c>
      <c r="AB45" s="119">
        <v>0</v>
      </c>
      <c r="AC45" s="119">
        <f t="shared" si="5"/>
        <v>500000</v>
      </c>
      <c r="AD45" s="118">
        <v>68.16</v>
      </c>
      <c r="AE45" s="118">
        <v>3.3</v>
      </c>
      <c r="AF45" s="118">
        <v>4.05</v>
      </c>
      <c r="AG45" s="118">
        <f>SUM(AD45:AF45)</f>
        <v>75.509999999999991</v>
      </c>
      <c r="AH45" s="118">
        <f>SUM(AD45:AE45)</f>
        <v>71.459999999999994</v>
      </c>
      <c r="AI45" s="120">
        <f>(AD45/AH45)</f>
        <v>0.95382031905961384</v>
      </c>
      <c r="AJ45" s="121">
        <f>AC45/AH45</f>
        <v>6996.9213546039746</v>
      </c>
      <c r="AK45" t="s">
        <v>857</v>
      </c>
      <c r="AL45" t="s">
        <v>858</v>
      </c>
      <c r="AM45" s="272">
        <f>SUM(AC44:AC45)</f>
        <v>671200</v>
      </c>
      <c r="AN45" s="273">
        <f>SUM(AH44:AH45)</f>
        <v>96.55</v>
      </c>
      <c r="AO45" s="119">
        <f>AM45/AN45</f>
        <v>6951.8384256861727</v>
      </c>
      <c r="AP45" s="3">
        <v>2</v>
      </c>
      <c r="AQ45" s="176" t="s">
        <v>710</v>
      </c>
    </row>
    <row r="46" spans="3:43" x14ac:dyDescent="0.25">
      <c r="C46" s="24"/>
      <c r="D46" s="21"/>
      <c r="E46" s="13"/>
      <c r="F46" s="12"/>
      <c r="G46" s="14"/>
      <c r="H46" s="12"/>
      <c r="I46" s="12"/>
      <c r="J46" s="14"/>
      <c r="R46" t="s">
        <v>366</v>
      </c>
      <c r="S46" t="s">
        <v>367</v>
      </c>
      <c r="T46" s="117">
        <v>45322</v>
      </c>
      <c r="U46" s="162">
        <v>420000</v>
      </c>
      <c r="V46" s="159" t="s">
        <v>278</v>
      </c>
      <c r="W46" s="3" t="s">
        <v>245</v>
      </c>
      <c r="X46" t="s">
        <v>239</v>
      </c>
      <c r="Y46" s="3">
        <v>2024002384</v>
      </c>
      <c r="Z46" s="3" t="s">
        <v>240</v>
      </c>
      <c r="AB46" s="119">
        <v>0</v>
      </c>
      <c r="AC46" s="162">
        <f t="shared" si="5"/>
        <v>420000</v>
      </c>
      <c r="AD46" s="118">
        <v>59.35</v>
      </c>
      <c r="AE46" s="118">
        <v>0</v>
      </c>
      <c r="AF46" s="118">
        <v>6.44</v>
      </c>
      <c r="AG46" s="118">
        <v>65.790000000000006</v>
      </c>
      <c r="AH46" s="118">
        <v>59.35</v>
      </c>
      <c r="AI46" s="120">
        <f>(AD46/AH46)</f>
        <v>1</v>
      </c>
      <c r="AJ46" s="121">
        <f>AC46/AH46</f>
        <v>7076.6638584667226</v>
      </c>
      <c r="AK46" t="s">
        <v>368</v>
      </c>
      <c r="AL46" t="s">
        <v>369</v>
      </c>
      <c r="AM46" s="272">
        <f>SUM(AC46)</f>
        <v>420000</v>
      </c>
      <c r="AN46" s="273">
        <f>SUM(AH46)</f>
        <v>59.35</v>
      </c>
      <c r="AO46" s="119">
        <f>AM46/AN46</f>
        <v>7076.6638584667226</v>
      </c>
      <c r="AP46" s="3">
        <v>1</v>
      </c>
      <c r="AQ46" s="176" t="s">
        <v>10</v>
      </c>
    </row>
    <row r="47" spans="3:43" ht="15.75" thickBot="1" x14ac:dyDescent="0.3">
      <c r="C47" s="25"/>
      <c r="D47" s="22"/>
      <c r="E47" s="23"/>
      <c r="F47" s="16"/>
      <c r="G47" s="19"/>
      <c r="H47" s="16"/>
      <c r="I47" s="16"/>
      <c r="J47" s="19"/>
      <c r="R47" t="s">
        <v>299</v>
      </c>
      <c r="S47" t="s">
        <v>300</v>
      </c>
      <c r="T47" s="117">
        <v>45307</v>
      </c>
      <c r="U47" s="162">
        <v>81000</v>
      </c>
      <c r="V47" s="159" t="s">
        <v>278</v>
      </c>
      <c r="W47" s="3" t="s">
        <v>245</v>
      </c>
      <c r="X47" t="s">
        <v>239</v>
      </c>
      <c r="Y47" s="3">
        <v>2024001045</v>
      </c>
      <c r="Z47" s="3" t="s">
        <v>240</v>
      </c>
      <c r="AB47" s="119">
        <v>0</v>
      </c>
      <c r="AC47" s="162">
        <f t="shared" si="5"/>
        <v>81000</v>
      </c>
      <c r="AD47" s="118">
        <v>16.25</v>
      </c>
      <c r="AE47" s="118">
        <v>0</v>
      </c>
      <c r="AF47" s="118">
        <v>1.27</v>
      </c>
      <c r="AG47" s="118">
        <v>17.52</v>
      </c>
      <c r="AH47" s="118">
        <v>16.25</v>
      </c>
      <c r="AI47" s="120">
        <f>(AD47/AH47)</f>
        <v>1</v>
      </c>
      <c r="AJ47" s="121">
        <f>AC47/AH47</f>
        <v>4984.6153846153848</v>
      </c>
      <c r="AK47" t="s">
        <v>301</v>
      </c>
      <c r="AL47" t="s">
        <v>302</v>
      </c>
    </row>
    <row r="48" spans="3:43" ht="15.75" thickTop="1" x14ac:dyDescent="0.25">
      <c r="R48" t="s">
        <v>359</v>
      </c>
      <c r="S48" t="s">
        <v>360</v>
      </c>
      <c r="T48" s="117">
        <v>44757</v>
      </c>
      <c r="U48" s="119">
        <v>240000</v>
      </c>
      <c r="V48" s="3" t="s">
        <v>21</v>
      </c>
      <c r="W48" s="3" t="s">
        <v>245</v>
      </c>
      <c r="X48" t="s">
        <v>239</v>
      </c>
      <c r="Y48" s="3">
        <v>2022020347</v>
      </c>
      <c r="Z48" s="3" t="s">
        <v>240</v>
      </c>
      <c r="AB48" s="119">
        <v>0</v>
      </c>
      <c r="AC48" s="119">
        <f t="shared" si="5"/>
        <v>240000</v>
      </c>
      <c r="AD48" s="118">
        <v>35.07</v>
      </c>
      <c r="AE48" s="118">
        <v>0</v>
      </c>
      <c r="AF48" s="118">
        <v>3.62</v>
      </c>
      <c r="AG48" s="118">
        <v>38.69</v>
      </c>
      <c r="AH48" s="118">
        <v>35.07</v>
      </c>
      <c r="AI48" s="120">
        <f>(AD48/AH48)</f>
        <v>1</v>
      </c>
      <c r="AJ48" s="121">
        <f>AC48/AH48</f>
        <v>6843.4559452523526</v>
      </c>
      <c r="AK48" t="s">
        <v>361</v>
      </c>
      <c r="AL48" t="s">
        <v>362</v>
      </c>
      <c r="AM48" s="272">
        <f>SUM(AC47:AC48)</f>
        <v>321000</v>
      </c>
      <c r="AN48" s="273">
        <f>SUM(AH47:AH48)</f>
        <v>51.32</v>
      </c>
      <c r="AO48" s="119">
        <f>AM48/AN48</f>
        <v>6254.8713951675763</v>
      </c>
      <c r="AP48" s="3">
        <v>2</v>
      </c>
      <c r="AQ48" s="176" t="s">
        <v>5</v>
      </c>
    </row>
    <row r="49" spans="2:43" ht="15" customHeight="1" x14ac:dyDescent="0.25">
      <c r="B49" s="444" t="s">
        <v>903</v>
      </c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R49" t="s">
        <v>307</v>
      </c>
      <c r="S49" t="s">
        <v>308</v>
      </c>
      <c r="T49" s="117">
        <v>45234</v>
      </c>
      <c r="U49" s="162">
        <v>50000</v>
      </c>
      <c r="V49" s="159" t="s">
        <v>278</v>
      </c>
      <c r="W49" s="3" t="s">
        <v>238</v>
      </c>
      <c r="X49" t="s">
        <v>239</v>
      </c>
      <c r="Y49" s="3">
        <v>2023024364</v>
      </c>
      <c r="Z49" s="3" t="s">
        <v>309</v>
      </c>
      <c r="AB49" s="119">
        <v>0</v>
      </c>
      <c r="AC49" s="162">
        <f t="shared" si="5"/>
        <v>50000</v>
      </c>
      <c r="AD49" s="118">
        <v>4.8</v>
      </c>
      <c r="AE49" s="118">
        <v>4.68</v>
      </c>
      <c r="AF49" s="118">
        <v>0.52</v>
      </c>
      <c r="AG49" s="118">
        <v>10</v>
      </c>
      <c r="AH49" s="118">
        <v>9.48</v>
      </c>
      <c r="AI49" s="120">
        <f>(AD49/AH49)</f>
        <v>0.50632911392405056</v>
      </c>
      <c r="AJ49" s="121">
        <f>AC49/AH49</f>
        <v>5274.2616033755276</v>
      </c>
      <c r="AK49" t="s">
        <v>310</v>
      </c>
      <c r="AL49" t="s">
        <v>311</v>
      </c>
      <c r="AM49" s="272">
        <f>SUM(AC49)</f>
        <v>50000</v>
      </c>
      <c r="AN49" s="273">
        <f>SUM(AH49)</f>
        <v>9.48</v>
      </c>
      <c r="AO49" s="119">
        <f>AM49/AN49</f>
        <v>5274.2616033755276</v>
      </c>
      <c r="AP49" s="3">
        <v>1</v>
      </c>
      <c r="AQ49" s="176" t="s">
        <v>12</v>
      </c>
    </row>
    <row r="50" spans="2:43" ht="15" customHeight="1" x14ac:dyDescent="0.25">
      <c r="B50" s="444"/>
      <c r="C50" s="444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AB50"/>
      <c r="AC50" s="263">
        <f>SUM(AC22:AC49)</f>
        <v>7219525</v>
      </c>
      <c r="AH50" s="267">
        <f>SUM(AH22:AH49)</f>
        <v>1163.222</v>
      </c>
      <c r="AI50" s="158" t="s">
        <v>554</v>
      </c>
      <c r="AJ50" s="122">
        <f>AVERAGE(AJ22:AJ49)</f>
        <v>5937.9290476063397</v>
      </c>
    </row>
    <row r="51" spans="2:43" ht="15" customHeight="1" thickBot="1" x14ac:dyDescent="0.3"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AG51" s="163"/>
      <c r="AH51" s="163"/>
      <c r="AI51" s="317" t="s">
        <v>821</v>
      </c>
      <c r="AJ51" s="318">
        <f>AC50/AH50</f>
        <v>6206.4893889558489</v>
      </c>
    </row>
    <row r="52" spans="2:43" ht="15" customHeight="1" thickBot="1" x14ac:dyDescent="0.3"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AI52" s="165" t="s">
        <v>686</v>
      </c>
      <c r="AJ52" s="167" t="s">
        <v>822</v>
      </c>
    </row>
    <row r="53" spans="2:43" ht="15" customHeight="1" x14ac:dyDescent="0.25">
      <c r="B53" s="444"/>
      <c r="C53" s="444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R53" t="s">
        <v>549</v>
      </c>
      <c r="AM53" s="272">
        <f>SUM(AC54)</f>
        <v>51500</v>
      </c>
      <c r="AN53" s="273">
        <f>SUM(AH54)</f>
        <v>15.25</v>
      </c>
      <c r="AO53" s="119">
        <f>AM53/AN53</f>
        <v>3377.0491803278687</v>
      </c>
      <c r="AP53" s="3">
        <v>1</v>
      </c>
      <c r="AQ53" s="176" t="s">
        <v>710</v>
      </c>
    </row>
    <row r="54" spans="2:43" ht="15" customHeight="1" x14ac:dyDescent="0.25"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R54" t="s">
        <v>243</v>
      </c>
      <c r="S54" t="s">
        <v>244</v>
      </c>
      <c r="T54" s="117">
        <v>44837</v>
      </c>
      <c r="U54" s="119">
        <v>51500</v>
      </c>
      <c r="V54" s="3" t="s">
        <v>21</v>
      </c>
      <c r="W54" s="3" t="s">
        <v>245</v>
      </c>
      <c r="X54" t="s">
        <v>239</v>
      </c>
      <c r="Y54" s="3">
        <v>2022026685</v>
      </c>
      <c r="Z54" s="3" t="s">
        <v>240</v>
      </c>
      <c r="AB54" s="119">
        <v>0</v>
      </c>
      <c r="AC54" s="119">
        <f t="shared" ref="AC54" si="8">U54-AB54</f>
        <v>51500</v>
      </c>
      <c r="AD54" s="118">
        <v>15.25</v>
      </c>
      <c r="AE54" s="118">
        <v>0</v>
      </c>
      <c r="AF54" s="118">
        <v>7.0000000000000007E-2</v>
      </c>
      <c r="AG54" s="118">
        <v>15.32</v>
      </c>
      <c r="AH54" s="118">
        <v>15.25</v>
      </c>
      <c r="AI54" s="120">
        <f t="shared" ref="AI54" si="9">(AD54/AH54)</f>
        <v>1</v>
      </c>
      <c r="AJ54" s="121">
        <f t="shared" ref="AJ54" si="10">AC54/AH54</f>
        <v>3377.0491803278687</v>
      </c>
      <c r="AK54" t="s">
        <v>246</v>
      </c>
      <c r="AL54" t="s">
        <v>247</v>
      </c>
    </row>
    <row r="55" spans="2:43" ht="15" customHeight="1" x14ac:dyDescent="0.25">
      <c r="B55" s="443" t="s">
        <v>904</v>
      </c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</row>
    <row r="56" spans="2:43" ht="16.5" customHeight="1" x14ac:dyDescent="0.25"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R56" s="454" t="s">
        <v>841</v>
      </c>
      <c r="S56" s="454"/>
      <c r="T56" s="454"/>
      <c r="U56" s="149" t="s">
        <v>788</v>
      </c>
      <c r="V56" s="225"/>
      <c r="W56" s="225"/>
      <c r="X56" s="136"/>
      <c r="Y56" s="136"/>
      <c r="Z56" s="225"/>
      <c r="AA56" s="136"/>
      <c r="AB56" s="374"/>
      <c r="AC56" s="374"/>
      <c r="AD56" s="226"/>
      <c r="AE56" s="226"/>
      <c r="AF56" s="226"/>
      <c r="AG56" s="226"/>
      <c r="AH56" s="226"/>
      <c r="AI56" s="227"/>
      <c r="AJ56" s="374"/>
      <c r="AK56" s="136"/>
      <c r="AL56" s="136"/>
      <c r="AM56" s="136"/>
      <c r="AN56" s="136"/>
      <c r="AO56" s="136"/>
      <c r="AP56" s="136"/>
      <c r="AQ56" s="136"/>
    </row>
    <row r="57" spans="2:43" ht="16.5" customHeight="1" x14ac:dyDescent="0.25"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R57" s="454"/>
      <c r="S57" s="454"/>
      <c r="T57" s="454"/>
      <c r="U57" s="455" t="s">
        <v>219</v>
      </c>
      <c r="V57" s="455" t="s">
        <v>220</v>
      </c>
      <c r="W57" s="455" t="s">
        <v>221</v>
      </c>
      <c r="X57" s="455" t="s">
        <v>222</v>
      </c>
      <c r="Y57" s="455" t="s">
        <v>231</v>
      </c>
      <c r="Z57" s="455" t="s">
        <v>553</v>
      </c>
      <c r="AA57" s="455" t="s">
        <v>232</v>
      </c>
      <c r="AB57" s="455" t="s">
        <v>223</v>
      </c>
      <c r="AC57" s="455" t="s">
        <v>224</v>
      </c>
      <c r="AD57" s="455" t="s">
        <v>225</v>
      </c>
      <c r="AE57" s="455" t="s">
        <v>226</v>
      </c>
      <c r="AF57" s="455" t="s">
        <v>227</v>
      </c>
      <c r="AG57" s="455" t="s">
        <v>228</v>
      </c>
      <c r="AH57" s="455" t="s">
        <v>229</v>
      </c>
      <c r="AI57" s="455" t="s">
        <v>547</v>
      </c>
      <c r="AJ57" s="455" t="s">
        <v>548</v>
      </c>
      <c r="AK57" s="455" t="s">
        <v>234</v>
      </c>
      <c r="AL57" s="455" t="s">
        <v>235</v>
      </c>
      <c r="AM57" s="136"/>
      <c r="AN57" s="136"/>
      <c r="AO57" s="136"/>
      <c r="AP57" s="136"/>
      <c r="AQ57" s="136"/>
    </row>
    <row r="58" spans="2:43" ht="16.5" customHeight="1" x14ac:dyDescent="0.25"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R58" s="217"/>
      <c r="S58" s="217"/>
      <c r="T58" s="217"/>
      <c r="U58" s="455"/>
      <c r="V58" s="455" t="s">
        <v>220</v>
      </c>
      <c r="W58" s="455" t="s">
        <v>221</v>
      </c>
      <c r="X58" s="455" t="s">
        <v>222</v>
      </c>
      <c r="Y58" s="455" t="s">
        <v>231</v>
      </c>
      <c r="Z58" s="455" t="s">
        <v>233</v>
      </c>
      <c r="AA58" s="455" t="s">
        <v>232</v>
      </c>
      <c r="AB58" s="455" t="s">
        <v>223</v>
      </c>
      <c r="AC58" s="455" t="s">
        <v>224</v>
      </c>
      <c r="AD58" s="455" t="s">
        <v>225</v>
      </c>
      <c r="AE58" s="455" t="s">
        <v>226</v>
      </c>
      <c r="AF58" s="455" t="s">
        <v>227</v>
      </c>
      <c r="AG58" s="455" t="s">
        <v>228</v>
      </c>
      <c r="AH58" s="455" t="s">
        <v>229</v>
      </c>
      <c r="AI58" s="455" t="s">
        <v>547</v>
      </c>
      <c r="AJ58" s="455" t="s">
        <v>548</v>
      </c>
      <c r="AK58" s="455" t="s">
        <v>234</v>
      </c>
      <c r="AL58" s="455" t="s">
        <v>235</v>
      </c>
      <c r="AM58" s="456" t="s">
        <v>823</v>
      </c>
      <c r="AN58" s="456" t="s">
        <v>824</v>
      </c>
      <c r="AO58" s="456" t="s">
        <v>825</v>
      </c>
      <c r="AP58" s="456" t="s">
        <v>826</v>
      </c>
      <c r="AQ58" s="456" t="s">
        <v>827</v>
      </c>
    </row>
    <row r="59" spans="2:43" x14ac:dyDescent="0.25"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R59" s="155" t="s">
        <v>216</v>
      </c>
      <c r="S59" s="155" t="s">
        <v>217</v>
      </c>
      <c r="T59" s="155" t="s">
        <v>218</v>
      </c>
      <c r="U59" s="455"/>
      <c r="V59" s="455"/>
      <c r="W59" s="455"/>
      <c r="X59" s="455" t="s">
        <v>222</v>
      </c>
      <c r="Y59" s="455"/>
      <c r="Z59" s="455"/>
      <c r="AA59" s="455"/>
      <c r="AB59" s="455" t="s">
        <v>223</v>
      </c>
      <c r="AC59" s="455"/>
      <c r="AD59" s="455"/>
      <c r="AE59" s="455"/>
      <c r="AF59" s="455"/>
      <c r="AG59" s="455"/>
      <c r="AH59" s="455"/>
      <c r="AI59" s="455"/>
      <c r="AJ59" s="455"/>
      <c r="AK59" s="455"/>
      <c r="AL59" s="455"/>
      <c r="AM59" s="456"/>
      <c r="AN59" s="456"/>
      <c r="AO59" s="456"/>
      <c r="AP59" s="456"/>
      <c r="AQ59" s="456"/>
    </row>
    <row r="60" spans="2:43" x14ac:dyDescent="0.25">
      <c r="R60" t="s">
        <v>430</v>
      </c>
      <c r="S60" t="s">
        <v>431</v>
      </c>
      <c r="T60" s="117">
        <v>45369</v>
      </c>
      <c r="U60" s="119">
        <v>330000</v>
      </c>
      <c r="V60" s="3" t="s">
        <v>21</v>
      </c>
      <c r="W60" s="3" t="s">
        <v>245</v>
      </c>
      <c r="X60" t="s">
        <v>239</v>
      </c>
      <c r="Y60" s="3">
        <v>2024004975</v>
      </c>
      <c r="Z60" s="3" t="s">
        <v>240</v>
      </c>
      <c r="AB60" s="119">
        <v>0</v>
      </c>
      <c r="AC60" s="119">
        <v>330000</v>
      </c>
      <c r="AD60" s="118">
        <v>50.23</v>
      </c>
      <c r="AE60" s="118">
        <v>0</v>
      </c>
      <c r="AF60" s="118">
        <v>2.39</v>
      </c>
      <c r="AG60" s="118">
        <v>52.62</v>
      </c>
      <c r="AH60" s="118">
        <v>50.23</v>
      </c>
      <c r="AI60" s="120">
        <f>(AD60/AH60)</f>
        <v>1</v>
      </c>
      <c r="AJ60" s="121">
        <f t="shared" ref="AJ60:AJ103" si="11">AC60/AH60</f>
        <v>6569.7790165239903</v>
      </c>
      <c r="AK60" s="185" t="s">
        <v>432</v>
      </c>
      <c r="AL60" s="185" t="s">
        <v>433</v>
      </c>
    </row>
    <row r="61" spans="2:43" x14ac:dyDescent="0.25">
      <c r="R61" t="s">
        <v>529</v>
      </c>
      <c r="S61" t="s">
        <v>530</v>
      </c>
      <c r="T61" s="117">
        <v>44950</v>
      </c>
      <c r="U61" s="119">
        <v>350000</v>
      </c>
      <c r="V61" s="3" t="s">
        <v>21</v>
      </c>
      <c r="W61" s="3" t="s">
        <v>414</v>
      </c>
      <c r="X61" t="s">
        <v>239</v>
      </c>
      <c r="Y61" s="3">
        <v>2023002040</v>
      </c>
      <c r="Z61" s="3" t="s">
        <v>240</v>
      </c>
      <c r="AB61" s="119">
        <v>0</v>
      </c>
      <c r="AC61" s="119">
        <v>350000</v>
      </c>
      <c r="AD61" s="118">
        <v>39.020000000000003</v>
      </c>
      <c r="AE61" s="118">
        <v>0.49</v>
      </c>
      <c r="AF61" s="118">
        <v>0.49</v>
      </c>
      <c r="AG61" s="118">
        <v>40</v>
      </c>
      <c r="AH61" s="118">
        <v>39.510000000000005</v>
      </c>
      <c r="AI61" s="120">
        <f t="shared" ref="AI61:AI103" si="12">(AD61/AH61)</f>
        <v>0.98759807643634523</v>
      </c>
      <c r="AJ61" s="121">
        <f t="shared" si="11"/>
        <v>8858.516831181978</v>
      </c>
      <c r="AK61" s="185" t="s">
        <v>531</v>
      </c>
      <c r="AL61" s="185" t="s">
        <v>532</v>
      </c>
    </row>
    <row r="62" spans="2:43" s="1" customFormat="1" ht="16.5" customHeight="1" x14ac:dyDescent="0.25">
      <c r="B62"/>
      <c r="D62"/>
      <c r="R62" t="s">
        <v>495</v>
      </c>
      <c r="S62" t="s">
        <v>431</v>
      </c>
      <c r="T62" s="117">
        <v>45187</v>
      </c>
      <c r="U62" s="119">
        <v>228060</v>
      </c>
      <c r="V62" s="3" t="s">
        <v>21</v>
      </c>
      <c r="W62" s="3" t="s">
        <v>245</v>
      </c>
      <c r="X62" t="s">
        <v>250</v>
      </c>
      <c r="Y62" s="3">
        <v>2023020691</v>
      </c>
      <c r="Z62" s="3" t="s">
        <v>240</v>
      </c>
      <c r="AA62"/>
      <c r="AB62" s="119">
        <v>0</v>
      </c>
      <c r="AC62" s="119">
        <v>228060</v>
      </c>
      <c r="AD62" s="118">
        <v>30.448</v>
      </c>
      <c r="AE62" s="118">
        <v>0</v>
      </c>
      <c r="AF62" s="118">
        <v>2.1320000000000001</v>
      </c>
      <c r="AG62" s="118">
        <v>32.58</v>
      </c>
      <c r="AH62" s="118">
        <v>30.448</v>
      </c>
      <c r="AI62" s="120">
        <f t="shared" si="12"/>
        <v>1</v>
      </c>
      <c r="AJ62" s="121">
        <f t="shared" si="11"/>
        <v>7490.1471361008935</v>
      </c>
      <c r="AK62" s="185" t="s">
        <v>496</v>
      </c>
      <c r="AL62" s="185" t="s">
        <v>497</v>
      </c>
      <c r="AM62"/>
      <c r="AN62"/>
      <c r="AO62"/>
      <c r="AP62" s="3"/>
      <c r="AQ62" s="176"/>
    </row>
    <row r="63" spans="2:43" x14ac:dyDescent="0.25">
      <c r="R63" t="s">
        <v>395</v>
      </c>
      <c r="S63" t="s">
        <v>396</v>
      </c>
      <c r="T63" s="117">
        <v>45023</v>
      </c>
      <c r="U63" s="119">
        <v>140000</v>
      </c>
      <c r="V63" s="3" t="s">
        <v>21</v>
      </c>
      <c r="W63" s="3" t="s">
        <v>245</v>
      </c>
      <c r="X63" t="s">
        <v>239</v>
      </c>
      <c r="Y63" s="3">
        <v>2023010669</v>
      </c>
      <c r="Z63" s="3" t="s">
        <v>240</v>
      </c>
      <c r="AB63" s="119">
        <v>0</v>
      </c>
      <c r="AC63" s="119">
        <v>140000</v>
      </c>
      <c r="AD63" s="118">
        <v>26.17</v>
      </c>
      <c r="AE63" s="118">
        <v>0.5</v>
      </c>
      <c r="AF63" s="118">
        <v>0.33</v>
      </c>
      <c r="AG63" s="118">
        <v>27</v>
      </c>
      <c r="AH63" s="118">
        <v>26.67</v>
      </c>
      <c r="AI63" s="120">
        <f t="shared" si="12"/>
        <v>0.98125234345706791</v>
      </c>
      <c r="AJ63" s="121">
        <f t="shared" si="11"/>
        <v>5249.3438320209971</v>
      </c>
      <c r="AK63" s="185" t="s">
        <v>397</v>
      </c>
      <c r="AL63" s="185" t="s">
        <v>398</v>
      </c>
    </row>
    <row r="64" spans="2:43" x14ac:dyDescent="0.25">
      <c r="R64" t="s">
        <v>438</v>
      </c>
      <c r="S64" t="s">
        <v>396</v>
      </c>
      <c r="T64" s="117">
        <v>44917</v>
      </c>
      <c r="U64" s="119">
        <v>762900</v>
      </c>
      <c r="V64" s="3" t="s">
        <v>21</v>
      </c>
      <c r="W64" s="3" t="s">
        <v>238</v>
      </c>
      <c r="X64" t="s">
        <v>255</v>
      </c>
      <c r="Y64" s="3">
        <v>2023002626</v>
      </c>
      <c r="Z64" s="3" t="s">
        <v>240</v>
      </c>
      <c r="AA64" t="s">
        <v>439</v>
      </c>
      <c r="AB64" s="119">
        <v>0</v>
      </c>
      <c r="AC64" s="119">
        <v>762900</v>
      </c>
      <c r="AD64" s="118">
        <v>114.33</v>
      </c>
      <c r="AE64" s="118">
        <v>0</v>
      </c>
      <c r="AF64" s="118">
        <v>6.01</v>
      </c>
      <c r="AG64" s="118">
        <v>120.34</v>
      </c>
      <c r="AH64" s="118">
        <v>114.33</v>
      </c>
      <c r="AI64" s="120">
        <f t="shared" si="12"/>
        <v>1</v>
      </c>
      <c r="AJ64" s="121">
        <f t="shared" si="11"/>
        <v>6672.7892941485179</v>
      </c>
      <c r="AK64" s="185" t="s">
        <v>440</v>
      </c>
      <c r="AL64" s="185" t="s">
        <v>441</v>
      </c>
    </row>
    <row r="65" spans="18:43" x14ac:dyDescent="0.25">
      <c r="R65" t="s">
        <v>468</v>
      </c>
      <c r="S65" t="s">
        <v>469</v>
      </c>
      <c r="T65" s="117">
        <v>44946</v>
      </c>
      <c r="U65" s="119">
        <v>100000</v>
      </c>
      <c r="V65" s="3" t="s">
        <v>21</v>
      </c>
      <c r="W65" s="3" t="s">
        <v>245</v>
      </c>
      <c r="X65" t="s">
        <v>250</v>
      </c>
      <c r="Y65" s="3">
        <v>2023001682</v>
      </c>
      <c r="Z65" s="3" t="s">
        <v>240</v>
      </c>
      <c r="AB65" s="119">
        <v>0</v>
      </c>
      <c r="AC65" s="119">
        <v>100000</v>
      </c>
      <c r="AD65" s="118">
        <v>11.36</v>
      </c>
      <c r="AE65" s="118">
        <v>3</v>
      </c>
      <c r="AF65" s="118">
        <v>3.65</v>
      </c>
      <c r="AG65" s="118">
        <v>18.010000000000002</v>
      </c>
      <c r="AH65" s="118">
        <v>14.36</v>
      </c>
      <c r="AI65" s="120">
        <f t="shared" si="12"/>
        <v>0.79108635097493041</v>
      </c>
      <c r="AJ65" s="121">
        <f t="shared" si="11"/>
        <v>6963.7883008356548</v>
      </c>
      <c r="AK65" s="185" t="s">
        <v>470</v>
      </c>
      <c r="AL65" s="185" t="s">
        <v>471</v>
      </c>
      <c r="AM65" s="272">
        <f>SUM(AC60:AC65)</f>
        <v>1910960</v>
      </c>
      <c r="AN65" s="273">
        <f>SUM(AH60:AH65)</f>
        <v>275.548</v>
      </c>
      <c r="AO65" s="119">
        <f>AM65/AN65</f>
        <v>6935.1256405417571</v>
      </c>
      <c r="AP65" s="3">
        <v>6</v>
      </c>
      <c r="AQ65" s="176" t="s">
        <v>0</v>
      </c>
    </row>
    <row r="66" spans="18:43" ht="15.75" x14ac:dyDescent="0.25">
      <c r="R66" t="s">
        <v>472</v>
      </c>
      <c r="S66" t="s">
        <v>473</v>
      </c>
      <c r="T66" s="117">
        <v>44659</v>
      </c>
      <c r="U66" s="119">
        <v>515000</v>
      </c>
      <c r="V66" s="3" t="s">
        <v>21</v>
      </c>
      <c r="W66" s="3" t="s">
        <v>245</v>
      </c>
      <c r="X66" t="s">
        <v>239</v>
      </c>
      <c r="Y66" s="3">
        <v>2022012545</v>
      </c>
      <c r="Z66" s="3" t="s">
        <v>409</v>
      </c>
      <c r="AB66" s="119">
        <v>11658</v>
      </c>
      <c r="AC66" s="119">
        <v>503342</v>
      </c>
      <c r="AD66" s="118">
        <v>70.86</v>
      </c>
      <c r="AE66" s="118">
        <v>0</v>
      </c>
      <c r="AF66" s="118">
        <v>3.54</v>
      </c>
      <c r="AG66" s="118">
        <v>74.400000000000006</v>
      </c>
      <c r="AH66" s="118">
        <v>70.86</v>
      </c>
      <c r="AI66" s="120">
        <f t="shared" si="12"/>
        <v>1</v>
      </c>
      <c r="AJ66" s="121">
        <f t="shared" si="11"/>
        <v>7103.3305108664972</v>
      </c>
      <c r="AK66" s="185" t="s">
        <v>474</v>
      </c>
      <c r="AL66" s="185" t="s">
        <v>475</v>
      </c>
      <c r="AM66" s="1"/>
      <c r="AN66" s="1"/>
      <c r="AO66" s="1"/>
      <c r="AP66" s="132"/>
      <c r="AQ66" s="186"/>
    </row>
    <row r="67" spans="18:43" x14ac:dyDescent="0.25">
      <c r="R67" t="s">
        <v>479</v>
      </c>
      <c r="S67" t="s">
        <v>480</v>
      </c>
      <c r="T67" s="117">
        <v>44726</v>
      </c>
      <c r="U67" s="119">
        <v>130000</v>
      </c>
      <c r="V67" s="3" t="s">
        <v>21</v>
      </c>
      <c r="W67" s="3" t="s">
        <v>245</v>
      </c>
      <c r="X67" t="s">
        <v>239</v>
      </c>
      <c r="Y67" s="3">
        <v>2022017976</v>
      </c>
      <c r="Z67" s="3" t="s">
        <v>409</v>
      </c>
      <c r="AB67" s="119">
        <v>947</v>
      </c>
      <c r="AC67" s="119">
        <v>129053</v>
      </c>
      <c r="AD67" s="118">
        <v>17.34</v>
      </c>
      <c r="AE67" s="118">
        <v>0.46</v>
      </c>
      <c r="AF67" s="118">
        <v>0.28000000000000003</v>
      </c>
      <c r="AG67" s="118">
        <v>18.079999999999998</v>
      </c>
      <c r="AH67" s="118">
        <v>17.8</v>
      </c>
      <c r="AI67" s="120">
        <f t="shared" si="12"/>
        <v>0.97415730337078643</v>
      </c>
      <c r="AJ67" s="121">
        <f t="shared" si="11"/>
        <v>7250.1685393258422</v>
      </c>
      <c r="AK67" s="185" t="s">
        <v>481</v>
      </c>
      <c r="AL67" s="185" t="s">
        <v>482</v>
      </c>
    </row>
    <row r="68" spans="18:43" x14ac:dyDescent="0.25">
      <c r="R68" t="s">
        <v>417</v>
      </c>
      <c r="S68" t="s">
        <v>418</v>
      </c>
      <c r="T68" s="117">
        <v>44743</v>
      </c>
      <c r="U68" s="119">
        <v>47270</v>
      </c>
      <c r="V68" s="3" t="s">
        <v>21</v>
      </c>
      <c r="W68" s="3" t="s">
        <v>419</v>
      </c>
      <c r="X68" t="s">
        <v>239</v>
      </c>
      <c r="Y68" s="3">
        <v>2022018847</v>
      </c>
      <c r="Z68" s="3" t="s">
        <v>240</v>
      </c>
      <c r="AB68" s="119">
        <v>0</v>
      </c>
      <c r="AC68" s="119">
        <v>47270</v>
      </c>
      <c r="AD68" s="118">
        <v>7.78</v>
      </c>
      <c r="AE68" s="118">
        <v>0</v>
      </c>
      <c r="AF68" s="118">
        <v>0.37</v>
      </c>
      <c r="AG68" s="118">
        <v>8.15</v>
      </c>
      <c r="AH68" s="118">
        <v>7.78</v>
      </c>
      <c r="AI68" s="120">
        <f t="shared" si="12"/>
        <v>1</v>
      </c>
      <c r="AJ68" s="121">
        <f t="shared" si="11"/>
        <v>6075.8354755784057</v>
      </c>
      <c r="AK68" s="185" t="s">
        <v>420</v>
      </c>
      <c r="AL68" s="185" t="s">
        <v>421</v>
      </c>
    </row>
    <row r="69" spans="18:43" x14ac:dyDescent="0.25">
      <c r="R69" t="s">
        <v>403</v>
      </c>
      <c r="S69" t="s">
        <v>404</v>
      </c>
      <c r="T69" s="117">
        <v>44736</v>
      </c>
      <c r="U69" s="119">
        <v>209000</v>
      </c>
      <c r="V69" s="3" t="s">
        <v>21</v>
      </c>
      <c r="W69" s="3" t="s">
        <v>245</v>
      </c>
      <c r="X69" t="s">
        <v>250</v>
      </c>
      <c r="Y69" s="3">
        <v>2022018648</v>
      </c>
      <c r="Z69" s="3" t="s">
        <v>240</v>
      </c>
      <c r="AB69" s="119">
        <v>0</v>
      </c>
      <c r="AC69" s="119">
        <v>209000</v>
      </c>
      <c r="AD69" s="118">
        <v>35.68</v>
      </c>
      <c r="AE69" s="118">
        <v>3</v>
      </c>
      <c r="AF69" s="118">
        <v>0.8</v>
      </c>
      <c r="AG69" s="118">
        <v>39.479999999999997</v>
      </c>
      <c r="AH69" s="118">
        <v>38.68</v>
      </c>
      <c r="AI69" s="120">
        <f t="shared" si="12"/>
        <v>0.92244053774560497</v>
      </c>
      <c r="AJ69" s="121">
        <f t="shared" si="11"/>
        <v>5403.3092037228544</v>
      </c>
      <c r="AK69" s="185" t="s">
        <v>405</v>
      </c>
      <c r="AL69" s="185" t="s">
        <v>406</v>
      </c>
    </row>
    <row r="70" spans="18:43" ht="29.25" customHeight="1" x14ac:dyDescent="0.25">
      <c r="R70" t="s">
        <v>525</v>
      </c>
      <c r="S70" t="s">
        <v>526</v>
      </c>
      <c r="T70" s="117">
        <v>44874</v>
      </c>
      <c r="U70" s="119">
        <v>661000</v>
      </c>
      <c r="V70" s="3" t="s">
        <v>21</v>
      </c>
      <c r="W70" s="3" t="s">
        <v>245</v>
      </c>
      <c r="X70" t="s">
        <v>239</v>
      </c>
      <c r="Y70" s="3">
        <v>2022030129</v>
      </c>
      <c r="Z70" s="3" t="s">
        <v>240</v>
      </c>
      <c r="AB70" s="119">
        <v>0</v>
      </c>
      <c r="AC70" s="119">
        <v>661000</v>
      </c>
      <c r="AD70" s="118">
        <v>74.95</v>
      </c>
      <c r="AE70" s="118">
        <v>0</v>
      </c>
      <c r="AF70" s="118">
        <v>5.05</v>
      </c>
      <c r="AG70" s="118">
        <v>80</v>
      </c>
      <c r="AH70" s="118">
        <v>74.95</v>
      </c>
      <c r="AI70" s="120">
        <f t="shared" si="12"/>
        <v>1</v>
      </c>
      <c r="AJ70" s="121">
        <f t="shared" si="11"/>
        <v>8819.212808539025</v>
      </c>
      <c r="AK70" s="185" t="s">
        <v>527</v>
      </c>
      <c r="AL70" s="185" t="s">
        <v>528</v>
      </c>
      <c r="AM70" s="272">
        <f>SUM(AC66:AC70)</f>
        <v>1549665</v>
      </c>
      <c r="AN70" s="273">
        <f>SUM(AH66:AH70)</f>
        <v>210.07</v>
      </c>
      <c r="AO70" s="119">
        <f>AM70/AN70</f>
        <v>7376.8981767982104</v>
      </c>
      <c r="AP70" s="3">
        <v>5</v>
      </c>
      <c r="AQ70" s="176" t="s">
        <v>705</v>
      </c>
    </row>
    <row r="71" spans="18:43" s="123" customFormat="1" x14ac:dyDescent="0.25">
      <c r="R71" t="s">
        <v>53</v>
      </c>
      <c r="S71" t="s">
        <v>499</v>
      </c>
      <c r="T71" s="117">
        <v>44659</v>
      </c>
      <c r="U71" s="119">
        <v>130000</v>
      </c>
      <c r="V71" s="3" t="s">
        <v>21</v>
      </c>
      <c r="W71" s="3" t="s">
        <v>245</v>
      </c>
      <c r="X71" t="s">
        <v>239</v>
      </c>
      <c r="Y71" s="3">
        <v>2022012472</v>
      </c>
      <c r="Z71" s="3" t="s">
        <v>240</v>
      </c>
      <c r="AA71"/>
      <c r="AB71" s="119">
        <v>0</v>
      </c>
      <c r="AC71" s="119">
        <v>130000</v>
      </c>
      <c r="AD71" s="118">
        <v>16.79</v>
      </c>
      <c r="AE71" s="118">
        <v>0</v>
      </c>
      <c r="AF71" s="118">
        <v>2.91</v>
      </c>
      <c r="AG71" s="118">
        <v>19.7</v>
      </c>
      <c r="AH71" s="118">
        <v>16.79</v>
      </c>
      <c r="AI71" s="120">
        <f t="shared" si="12"/>
        <v>1</v>
      </c>
      <c r="AJ71" s="121">
        <f t="shared" si="11"/>
        <v>7742.7039904705189</v>
      </c>
      <c r="AK71" s="185" t="s">
        <v>500</v>
      </c>
      <c r="AL71" s="185" t="s">
        <v>475</v>
      </c>
      <c r="AM71"/>
      <c r="AN71"/>
      <c r="AO71"/>
      <c r="AP71" s="3"/>
      <c r="AQ71" s="176"/>
    </row>
    <row r="72" spans="18:43" x14ac:dyDescent="0.25">
      <c r="R72" t="s">
        <v>456</v>
      </c>
      <c r="S72" t="s">
        <v>457</v>
      </c>
      <c r="T72" s="117">
        <v>45327</v>
      </c>
      <c r="U72" s="162">
        <v>253500</v>
      </c>
      <c r="V72" s="159" t="s">
        <v>278</v>
      </c>
      <c r="W72" s="3" t="s">
        <v>245</v>
      </c>
      <c r="X72" t="s">
        <v>239</v>
      </c>
      <c r="Y72" s="3">
        <v>2024002379</v>
      </c>
      <c r="Z72" s="3" t="s">
        <v>240</v>
      </c>
      <c r="AB72" s="119">
        <v>0</v>
      </c>
      <c r="AC72" s="162">
        <v>253500</v>
      </c>
      <c r="AD72" s="118">
        <v>37.56</v>
      </c>
      <c r="AE72" s="118">
        <v>0</v>
      </c>
      <c r="AF72" s="118">
        <v>1.48</v>
      </c>
      <c r="AG72" s="118">
        <v>39.04</v>
      </c>
      <c r="AH72" s="118">
        <v>37.56</v>
      </c>
      <c r="AI72" s="120">
        <f t="shared" si="12"/>
        <v>1</v>
      </c>
      <c r="AJ72" s="121">
        <f t="shared" si="11"/>
        <v>6749.2012779552715</v>
      </c>
      <c r="AK72" s="185" t="s">
        <v>458</v>
      </c>
      <c r="AL72" s="185" t="s">
        <v>459</v>
      </c>
    </row>
    <row r="73" spans="18:43" x14ac:dyDescent="0.25">
      <c r="R73" t="s">
        <v>412</v>
      </c>
      <c r="S73" t="s">
        <v>413</v>
      </c>
      <c r="T73" s="117">
        <v>44882</v>
      </c>
      <c r="U73" s="119">
        <v>60010</v>
      </c>
      <c r="V73" s="3" t="s">
        <v>21</v>
      </c>
      <c r="W73" s="3" t="s">
        <v>414</v>
      </c>
      <c r="X73" t="s">
        <v>239</v>
      </c>
      <c r="Y73" s="3">
        <v>2022029783</v>
      </c>
      <c r="Z73" s="3" t="s">
        <v>240</v>
      </c>
      <c r="AB73" s="119">
        <v>0</v>
      </c>
      <c r="AC73" s="119">
        <v>60010</v>
      </c>
      <c r="AD73" s="118">
        <v>10</v>
      </c>
      <c r="AE73" s="118">
        <v>0</v>
      </c>
      <c r="AF73" s="118">
        <v>0</v>
      </c>
      <c r="AG73" s="118">
        <v>10</v>
      </c>
      <c r="AH73" s="118">
        <v>10</v>
      </c>
      <c r="AI73" s="120">
        <f t="shared" si="12"/>
        <v>1</v>
      </c>
      <c r="AJ73" s="121">
        <f t="shared" si="11"/>
        <v>6001</v>
      </c>
      <c r="AK73" s="185" t="s">
        <v>415</v>
      </c>
      <c r="AL73" s="185" t="s">
        <v>416</v>
      </c>
    </row>
    <row r="74" spans="18:43" ht="45" x14ac:dyDescent="0.25">
      <c r="R74" s="1" t="s">
        <v>422</v>
      </c>
      <c r="S74" s="1" t="s">
        <v>423</v>
      </c>
      <c r="T74" s="130">
        <v>44957</v>
      </c>
      <c r="U74" s="131">
        <v>994980</v>
      </c>
      <c r="V74" s="132" t="s">
        <v>21</v>
      </c>
      <c r="W74" s="132" t="s">
        <v>245</v>
      </c>
      <c r="X74" s="1" t="s">
        <v>255</v>
      </c>
      <c r="Y74" s="132">
        <v>2023002028</v>
      </c>
      <c r="Z74" s="132" t="s">
        <v>240</v>
      </c>
      <c r="AA74" s="135" t="s">
        <v>424</v>
      </c>
      <c r="AB74" s="131">
        <v>0</v>
      </c>
      <c r="AC74" s="131">
        <v>994980</v>
      </c>
      <c r="AD74" s="133">
        <v>154.32</v>
      </c>
      <c r="AE74" s="133">
        <v>7.9</v>
      </c>
      <c r="AF74" s="133">
        <v>3.6</v>
      </c>
      <c r="AG74" s="133">
        <v>165.82</v>
      </c>
      <c r="AH74" s="133">
        <v>162.22</v>
      </c>
      <c r="AI74" s="120">
        <f t="shared" si="12"/>
        <v>0.95130070274935274</v>
      </c>
      <c r="AJ74" s="121">
        <f t="shared" si="11"/>
        <v>6133.5223770188632</v>
      </c>
      <c r="AK74" s="196" t="s">
        <v>415</v>
      </c>
      <c r="AL74" s="196" t="s">
        <v>425</v>
      </c>
      <c r="AM74" s="272">
        <f>SUM(AC71:AC74)</f>
        <v>1438490</v>
      </c>
      <c r="AN74" s="273">
        <f>SUM(AH71:AH74)</f>
        <v>226.57</v>
      </c>
      <c r="AO74" s="119">
        <f>AM74/AN74</f>
        <v>6348.9870680143003</v>
      </c>
      <c r="AP74" s="3">
        <v>4</v>
      </c>
      <c r="AQ74" s="176" t="s">
        <v>7</v>
      </c>
    </row>
    <row r="75" spans="18:43" x14ac:dyDescent="0.25">
      <c r="R75" t="s">
        <v>434</v>
      </c>
      <c r="S75" t="s">
        <v>435</v>
      </c>
      <c r="T75" s="117">
        <v>45071</v>
      </c>
      <c r="U75" s="119">
        <v>67500</v>
      </c>
      <c r="V75" s="3" t="s">
        <v>21</v>
      </c>
      <c r="W75" s="3" t="s">
        <v>245</v>
      </c>
      <c r="X75" t="s">
        <v>239</v>
      </c>
      <c r="Y75" s="3">
        <v>2023013068</v>
      </c>
      <c r="Z75" s="3" t="s">
        <v>240</v>
      </c>
      <c r="AB75" s="119">
        <v>0</v>
      </c>
      <c r="AC75" s="119">
        <v>67500</v>
      </c>
      <c r="AD75" s="118">
        <v>10.119999999999999</v>
      </c>
      <c r="AE75" s="118">
        <v>0</v>
      </c>
      <c r="AF75" s="118">
        <v>2.6</v>
      </c>
      <c r="AG75" s="118">
        <v>12.72</v>
      </c>
      <c r="AH75" s="118">
        <v>10.119999999999999</v>
      </c>
      <c r="AI75" s="120">
        <f t="shared" si="12"/>
        <v>1</v>
      </c>
      <c r="AJ75" s="121">
        <f t="shared" si="11"/>
        <v>6669.9604743083009</v>
      </c>
      <c r="AK75" s="185" t="s">
        <v>436</v>
      </c>
      <c r="AL75" s="185" t="s">
        <v>437</v>
      </c>
      <c r="AM75" s="123"/>
      <c r="AN75" s="123"/>
      <c r="AO75" s="123"/>
      <c r="AP75" s="126"/>
      <c r="AQ75" s="274"/>
    </row>
    <row r="76" spans="18:43" x14ac:dyDescent="0.25">
      <c r="R76" t="s">
        <v>486</v>
      </c>
      <c r="S76" t="s">
        <v>487</v>
      </c>
      <c r="T76" s="117">
        <v>44988</v>
      </c>
      <c r="U76" s="119">
        <v>280000</v>
      </c>
      <c r="V76" s="3" t="s">
        <v>21</v>
      </c>
      <c r="W76" s="3" t="s">
        <v>245</v>
      </c>
      <c r="X76" t="s">
        <v>239</v>
      </c>
      <c r="Y76" s="3">
        <v>2023004125</v>
      </c>
      <c r="Z76" s="3" t="s">
        <v>240</v>
      </c>
      <c r="AB76" s="119">
        <v>0</v>
      </c>
      <c r="AC76" s="119">
        <v>280000</v>
      </c>
      <c r="AD76" s="118">
        <v>38.01</v>
      </c>
      <c r="AE76" s="118">
        <v>0</v>
      </c>
      <c r="AF76" s="118">
        <v>1.99</v>
      </c>
      <c r="AG76" s="118">
        <v>40</v>
      </c>
      <c r="AH76" s="118">
        <v>38.01</v>
      </c>
      <c r="AI76" s="120">
        <f t="shared" si="12"/>
        <v>1</v>
      </c>
      <c r="AJ76" s="121">
        <f t="shared" si="11"/>
        <v>7366.4825046040523</v>
      </c>
      <c r="AK76" s="185" t="s">
        <v>488</v>
      </c>
      <c r="AL76" s="185" t="s">
        <v>489</v>
      </c>
    </row>
    <row r="77" spans="18:43" x14ac:dyDescent="0.25">
      <c r="R77" t="s">
        <v>501</v>
      </c>
      <c r="S77" t="s">
        <v>487</v>
      </c>
      <c r="T77" s="117">
        <v>44673</v>
      </c>
      <c r="U77" s="119">
        <v>217000</v>
      </c>
      <c r="V77" s="3" t="s">
        <v>21</v>
      </c>
      <c r="W77" s="3" t="s">
        <v>245</v>
      </c>
      <c r="X77" t="s">
        <v>250</v>
      </c>
      <c r="Y77" s="3">
        <v>2022013145</v>
      </c>
      <c r="Z77" s="3" t="s">
        <v>240</v>
      </c>
      <c r="AB77" s="119">
        <v>0</v>
      </c>
      <c r="AC77" s="119">
        <v>217000</v>
      </c>
      <c r="AD77" s="118">
        <v>27.56</v>
      </c>
      <c r="AE77" s="118">
        <v>0</v>
      </c>
      <c r="AF77" s="118">
        <v>1.75</v>
      </c>
      <c r="AG77" s="118">
        <v>29.31</v>
      </c>
      <c r="AH77" s="118">
        <v>27.56</v>
      </c>
      <c r="AI77" s="120">
        <f t="shared" si="12"/>
        <v>1</v>
      </c>
      <c r="AJ77" s="121">
        <f t="shared" si="11"/>
        <v>7873.7300435413645</v>
      </c>
      <c r="AK77" s="185" t="s">
        <v>502</v>
      </c>
      <c r="AL77" s="185" t="s">
        <v>503</v>
      </c>
    </row>
    <row r="78" spans="18:43" x14ac:dyDescent="0.25">
      <c r="R78" t="s">
        <v>442</v>
      </c>
      <c r="S78" t="s">
        <v>443</v>
      </c>
      <c r="T78" s="117">
        <v>45008</v>
      </c>
      <c r="U78" s="162">
        <v>689000</v>
      </c>
      <c r="V78" s="159" t="s">
        <v>278</v>
      </c>
      <c r="W78" s="3" t="s">
        <v>245</v>
      </c>
      <c r="X78" t="s">
        <v>239</v>
      </c>
      <c r="Y78" s="3">
        <v>2023005570</v>
      </c>
      <c r="Z78" s="3" t="s">
        <v>240</v>
      </c>
      <c r="AB78" s="119">
        <v>0</v>
      </c>
      <c r="AC78" s="162">
        <v>689000</v>
      </c>
      <c r="AD78" s="118">
        <v>102.46</v>
      </c>
      <c r="AE78" s="118">
        <v>0</v>
      </c>
      <c r="AF78" s="118">
        <v>4.21</v>
      </c>
      <c r="AG78" s="118">
        <v>106.67</v>
      </c>
      <c r="AH78" s="118">
        <v>102.46</v>
      </c>
      <c r="AI78" s="120">
        <f t="shared" si="12"/>
        <v>1</v>
      </c>
      <c r="AJ78" s="121">
        <f t="shared" si="11"/>
        <v>6724.5754440757373</v>
      </c>
      <c r="AK78" s="185" t="s">
        <v>444</v>
      </c>
      <c r="AL78" s="185" t="s">
        <v>445</v>
      </c>
    </row>
    <row r="79" spans="18:43" x14ac:dyDescent="0.25">
      <c r="R79" t="s">
        <v>391</v>
      </c>
      <c r="S79" t="s">
        <v>392</v>
      </c>
      <c r="T79" s="117">
        <v>45064</v>
      </c>
      <c r="U79" s="119">
        <v>105000</v>
      </c>
      <c r="V79" s="3" t="s">
        <v>21</v>
      </c>
      <c r="W79" s="3" t="s">
        <v>245</v>
      </c>
      <c r="X79" t="s">
        <v>239</v>
      </c>
      <c r="Y79" s="3">
        <v>2023012729</v>
      </c>
      <c r="Z79" s="3" t="s">
        <v>240</v>
      </c>
      <c r="AB79" s="119">
        <v>0</v>
      </c>
      <c r="AC79" s="119">
        <v>105000</v>
      </c>
      <c r="AD79" s="118">
        <v>20.73</v>
      </c>
      <c r="AE79" s="118">
        <v>0</v>
      </c>
      <c r="AF79" s="118">
        <v>0.55000000000000004</v>
      </c>
      <c r="AG79" s="118">
        <v>21.28</v>
      </c>
      <c r="AH79" s="118">
        <v>20.73</v>
      </c>
      <c r="AI79" s="120">
        <f t="shared" si="12"/>
        <v>1</v>
      </c>
      <c r="AJ79" s="121">
        <f t="shared" si="11"/>
        <v>5065.1230101302463</v>
      </c>
      <c r="AK79" s="185" t="s">
        <v>393</v>
      </c>
      <c r="AL79" s="185" t="s">
        <v>394</v>
      </c>
    </row>
    <row r="80" spans="18:43" ht="25.5" x14ac:dyDescent="0.25">
      <c r="R80" s="123" t="s">
        <v>460</v>
      </c>
      <c r="S80" s="123" t="s">
        <v>392</v>
      </c>
      <c r="T80" s="124">
        <v>45033</v>
      </c>
      <c r="U80" s="161">
        <v>1186000</v>
      </c>
      <c r="V80" s="160" t="s">
        <v>278</v>
      </c>
      <c r="W80" s="126" t="s">
        <v>245</v>
      </c>
      <c r="X80" s="123" t="s">
        <v>255</v>
      </c>
      <c r="Y80" s="126">
        <v>2023009905</v>
      </c>
      <c r="Z80" s="126" t="s">
        <v>240</v>
      </c>
      <c r="AA80" s="127" t="s">
        <v>461</v>
      </c>
      <c r="AB80" s="125">
        <v>0</v>
      </c>
      <c r="AC80" s="161">
        <v>1186000</v>
      </c>
      <c r="AD80" s="128">
        <v>174.05</v>
      </c>
      <c r="AE80" s="128">
        <v>0</v>
      </c>
      <c r="AF80" s="128">
        <v>11.18</v>
      </c>
      <c r="AG80" s="128">
        <v>185.23</v>
      </c>
      <c r="AH80" s="128">
        <v>174.05</v>
      </c>
      <c r="AI80" s="120">
        <f t="shared" si="12"/>
        <v>1</v>
      </c>
      <c r="AJ80" s="121">
        <f t="shared" si="11"/>
        <v>6814.1338695777067</v>
      </c>
      <c r="AK80" s="255" t="s">
        <v>462</v>
      </c>
      <c r="AL80" s="255" t="s">
        <v>445</v>
      </c>
      <c r="AM80" s="272">
        <f>SUM(AC75:AC80)</f>
        <v>2544500</v>
      </c>
      <c r="AN80" s="273">
        <f>SUM(AH75:AH80)</f>
        <v>372.92999999999995</v>
      </c>
      <c r="AO80" s="119">
        <f>AM80/AN80</f>
        <v>6822.9962727589636</v>
      </c>
      <c r="AP80" s="3">
        <v>6</v>
      </c>
      <c r="AQ80" s="176" t="s">
        <v>2</v>
      </c>
    </row>
    <row r="81" spans="17:43" x14ac:dyDescent="0.25">
      <c r="R81" t="s">
        <v>483</v>
      </c>
      <c r="S81" t="s">
        <v>387</v>
      </c>
      <c r="T81" s="117">
        <v>44826</v>
      </c>
      <c r="U81" s="119">
        <v>545090</v>
      </c>
      <c r="V81" s="3" t="s">
        <v>21</v>
      </c>
      <c r="W81" s="3" t="s">
        <v>245</v>
      </c>
      <c r="X81" t="s">
        <v>239</v>
      </c>
      <c r="Y81" s="3">
        <v>2022026139</v>
      </c>
      <c r="Z81" s="3" t="s">
        <v>240</v>
      </c>
      <c r="AB81" s="119">
        <v>0</v>
      </c>
      <c r="AC81" s="119">
        <v>545090</v>
      </c>
      <c r="AD81" s="118">
        <v>75.05</v>
      </c>
      <c r="AE81" s="118">
        <v>0</v>
      </c>
      <c r="AF81" s="118">
        <v>2.82</v>
      </c>
      <c r="AG81" s="118">
        <v>77.87</v>
      </c>
      <c r="AH81" s="118">
        <v>75.05</v>
      </c>
      <c r="AI81" s="120">
        <f t="shared" si="12"/>
        <v>1</v>
      </c>
      <c r="AJ81" s="121">
        <f t="shared" si="11"/>
        <v>7263.0246502331784</v>
      </c>
      <c r="AK81" s="185" t="s">
        <v>484</v>
      </c>
      <c r="AL81" s="185" t="s">
        <v>485</v>
      </c>
    </row>
    <row r="82" spans="17:43" x14ac:dyDescent="0.25">
      <c r="R82" t="s">
        <v>463</v>
      </c>
      <c r="S82" t="s">
        <v>464</v>
      </c>
      <c r="T82" s="117">
        <v>44802</v>
      </c>
      <c r="U82" s="119">
        <v>1026805</v>
      </c>
      <c r="V82" s="3" t="s">
        <v>21</v>
      </c>
      <c r="W82" s="3" t="s">
        <v>414</v>
      </c>
      <c r="X82" t="s">
        <v>255</v>
      </c>
      <c r="Y82" s="3">
        <v>2022023865</v>
      </c>
      <c r="Z82" s="3" t="s">
        <v>240</v>
      </c>
      <c r="AA82" t="s">
        <v>465</v>
      </c>
      <c r="AB82" s="119">
        <v>0</v>
      </c>
      <c r="AC82" s="119">
        <v>1026805</v>
      </c>
      <c r="AD82" s="118">
        <v>147.834</v>
      </c>
      <c r="AE82" s="118">
        <v>0</v>
      </c>
      <c r="AF82" s="118">
        <v>10.135999999999999</v>
      </c>
      <c r="AG82" s="118">
        <v>157.97</v>
      </c>
      <c r="AH82" s="118">
        <v>147.834</v>
      </c>
      <c r="AI82" s="120">
        <f t="shared" si="12"/>
        <v>1</v>
      </c>
      <c r="AJ82" s="121">
        <f t="shared" si="11"/>
        <v>6945.662026326826</v>
      </c>
      <c r="AK82" s="185" t="s">
        <v>466</v>
      </c>
      <c r="AL82" s="185" t="s">
        <v>467</v>
      </c>
    </row>
    <row r="83" spans="17:43" x14ac:dyDescent="0.25">
      <c r="R83" t="s">
        <v>476</v>
      </c>
      <c r="S83" t="s">
        <v>304</v>
      </c>
      <c r="T83" s="117">
        <v>44802</v>
      </c>
      <c r="U83" s="119">
        <v>520000</v>
      </c>
      <c r="V83" s="3" t="s">
        <v>21</v>
      </c>
      <c r="W83" s="3" t="s">
        <v>414</v>
      </c>
      <c r="X83" t="s">
        <v>239</v>
      </c>
      <c r="Y83" s="3">
        <v>2022023860</v>
      </c>
      <c r="Z83" s="3" t="s">
        <v>240</v>
      </c>
      <c r="AB83" s="119">
        <v>0</v>
      </c>
      <c r="AC83" s="119">
        <v>520000</v>
      </c>
      <c r="AD83" s="118">
        <v>72.459999999999994</v>
      </c>
      <c r="AE83" s="118">
        <v>0</v>
      </c>
      <c r="AF83" s="118">
        <v>7.54</v>
      </c>
      <c r="AG83" s="118">
        <v>80</v>
      </c>
      <c r="AH83" s="118">
        <v>72.459999999999994</v>
      </c>
      <c r="AI83" s="120">
        <f t="shared" si="12"/>
        <v>1</v>
      </c>
      <c r="AJ83" s="121">
        <f t="shared" si="11"/>
        <v>7176.3731714049136</v>
      </c>
      <c r="AK83" s="185" t="s">
        <v>477</v>
      </c>
      <c r="AL83" s="185" t="s">
        <v>478</v>
      </c>
    </row>
    <row r="84" spans="17:43" x14ac:dyDescent="0.25">
      <c r="R84" t="s">
        <v>498</v>
      </c>
      <c r="S84" t="s">
        <v>491</v>
      </c>
      <c r="T84" s="117">
        <v>44826</v>
      </c>
      <c r="U84" s="119">
        <v>502810</v>
      </c>
      <c r="V84" s="3" t="s">
        <v>21</v>
      </c>
      <c r="W84" s="3" t="s">
        <v>245</v>
      </c>
      <c r="X84" t="s">
        <v>250</v>
      </c>
      <c r="Y84" s="3">
        <v>2022027559</v>
      </c>
      <c r="Z84" s="3" t="s">
        <v>409</v>
      </c>
      <c r="AB84" s="119">
        <v>0</v>
      </c>
      <c r="AC84" s="119">
        <v>502810</v>
      </c>
      <c r="AD84" s="118">
        <v>65.72</v>
      </c>
      <c r="AE84" s="118">
        <v>0</v>
      </c>
      <c r="AF84" s="118">
        <v>6.11</v>
      </c>
      <c r="AG84" s="118">
        <v>71.83</v>
      </c>
      <c r="AH84" s="118">
        <v>65.72</v>
      </c>
      <c r="AI84" s="120">
        <f t="shared" si="12"/>
        <v>1</v>
      </c>
      <c r="AJ84" s="121">
        <f t="shared" si="11"/>
        <v>7650.7912355447352</v>
      </c>
      <c r="AK84" s="185" t="s">
        <v>484</v>
      </c>
      <c r="AL84" s="185" t="s">
        <v>485</v>
      </c>
    </row>
    <row r="85" spans="17:43" x14ac:dyDescent="0.25">
      <c r="R85" t="s">
        <v>490</v>
      </c>
      <c r="S85" t="s">
        <v>491</v>
      </c>
      <c r="T85" s="117">
        <v>44784</v>
      </c>
      <c r="U85" s="119">
        <v>560000</v>
      </c>
      <c r="V85" s="3" t="s">
        <v>21</v>
      </c>
      <c r="W85" s="3" t="s">
        <v>245</v>
      </c>
      <c r="X85" t="s">
        <v>239</v>
      </c>
      <c r="Y85" s="3">
        <v>2022022693</v>
      </c>
      <c r="Z85" s="3" t="s">
        <v>240</v>
      </c>
      <c r="AB85" s="119">
        <v>0</v>
      </c>
      <c r="AC85" s="119">
        <v>560000</v>
      </c>
      <c r="AD85" s="118">
        <v>75.540000000000006</v>
      </c>
      <c r="AE85" s="118">
        <v>0</v>
      </c>
      <c r="AF85" s="118">
        <v>4.46</v>
      </c>
      <c r="AG85" s="118">
        <v>80</v>
      </c>
      <c r="AH85" s="118">
        <v>75.540000000000006</v>
      </c>
      <c r="AI85" s="120">
        <f t="shared" si="12"/>
        <v>1</v>
      </c>
      <c r="AJ85" s="121">
        <f t="shared" si="11"/>
        <v>7413.2909716706372</v>
      </c>
      <c r="AK85" s="185" t="s">
        <v>484</v>
      </c>
      <c r="AL85" s="185" t="s">
        <v>492</v>
      </c>
    </row>
    <row r="86" spans="17:43" x14ac:dyDescent="0.25">
      <c r="R86" t="s">
        <v>517</v>
      </c>
      <c r="S86" t="s">
        <v>518</v>
      </c>
      <c r="T86" s="117">
        <v>44987</v>
      </c>
      <c r="U86" s="119">
        <v>221425</v>
      </c>
      <c r="V86" s="3" t="s">
        <v>21</v>
      </c>
      <c r="W86" s="3" t="s">
        <v>245</v>
      </c>
      <c r="X86" t="s">
        <v>239</v>
      </c>
      <c r="Y86" s="3">
        <v>2023004167</v>
      </c>
      <c r="Z86" s="3" t="s">
        <v>409</v>
      </c>
      <c r="AB86" s="119">
        <v>0</v>
      </c>
      <c r="AC86" s="119">
        <v>221425</v>
      </c>
      <c r="AD86" s="118">
        <v>25.47</v>
      </c>
      <c r="AE86" s="118">
        <v>0</v>
      </c>
      <c r="AF86" s="118">
        <v>0.57999999999999996</v>
      </c>
      <c r="AG86" s="118">
        <v>26.05</v>
      </c>
      <c r="AH86" s="118">
        <v>25.47</v>
      </c>
      <c r="AI86" s="120">
        <f t="shared" si="12"/>
        <v>1</v>
      </c>
      <c r="AJ86" s="121">
        <f t="shared" si="11"/>
        <v>8693.561052218296</v>
      </c>
      <c r="AK86" s="185" t="s">
        <v>519</v>
      </c>
      <c r="AL86" s="185" t="s">
        <v>520</v>
      </c>
      <c r="AM86" s="272">
        <f>SUM(AC81:AC86)</f>
        <v>3376130</v>
      </c>
      <c r="AN86" s="273">
        <f>SUM(AH81:AH86)</f>
        <v>462.07399999999996</v>
      </c>
      <c r="AO86" s="119">
        <f>AM86/AN86</f>
        <v>7306.4703921882647</v>
      </c>
      <c r="AP86" s="3">
        <v>6</v>
      </c>
      <c r="AQ86" s="176" t="s">
        <v>707</v>
      </c>
    </row>
    <row r="87" spans="17:43" x14ac:dyDescent="0.25">
      <c r="R87" t="s">
        <v>339</v>
      </c>
      <c r="S87" t="s">
        <v>340</v>
      </c>
      <c r="T87" s="117">
        <v>45289</v>
      </c>
      <c r="U87" s="119">
        <v>85000</v>
      </c>
      <c r="V87" s="3" t="s">
        <v>21</v>
      </c>
      <c r="W87" s="3" t="s">
        <v>245</v>
      </c>
      <c r="X87" t="s">
        <v>239</v>
      </c>
      <c r="Y87" s="3">
        <v>2023000158</v>
      </c>
      <c r="Z87" s="3" t="s">
        <v>240</v>
      </c>
      <c r="AB87" s="119">
        <v>0</v>
      </c>
      <c r="AC87" s="119">
        <f t="shared" ref="AC87:AC88" si="13">U87-AB87</f>
        <v>85000</v>
      </c>
      <c r="AD87" s="118">
        <v>12.71</v>
      </c>
      <c r="AE87" s="118">
        <v>0.5</v>
      </c>
      <c r="AF87" s="118">
        <v>0.11</v>
      </c>
      <c r="AG87" s="118">
        <v>13.32</v>
      </c>
      <c r="AH87" s="118">
        <v>13.21</v>
      </c>
      <c r="AI87" s="120">
        <f t="shared" si="12"/>
        <v>0.96214988644965938</v>
      </c>
      <c r="AJ87" s="121">
        <f t="shared" si="11"/>
        <v>6434.5193035579105</v>
      </c>
      <c r="AK87" t="s">
        <v>341</v>
      </c>
      <c r="AL87" t="s">
        <v>342</v>
      </c>
    </row>
    <row r="88" spans="17:43" x14ac:dyDescent="0.25">
      <c r="R88" t="s">
        <v>374</v>
      </c>
      <c r="S88" t="s">
        <v>269</v>
      </c>
      <c r="T88" s="117">
        <v>45316</v>
      </c>
      <c r="U88" s="119">
        <v>385220</v>
      </c>
      <c r="V88" s="3" t="s">
        <v>21</v>
      </c>
      <c r="W88" s="3" t="s">
        <v>245</v>
      </c>
      <c r="X88" t="s">
        <v>239</v>
      </c>
      <c r="Y88" s="3">
        <v>2024001662</v>
      </c>
      <c r="Z88" s="3" t="s">
        <v>240</v>
      </c>
      <c r="AB88" s="119">
        <v>0</v>
      </c>
      <c r="AC88" s="119">
        <f t="shared" si="13"/>
        <v>385220</v>
      </c>
      <c r="AD88" s="118">
        <v>36</v>
      </c>
      <c r="AE88" s="118">
        <v>17.649999999999999</v>
      </c>
      <c r="AF88" s="118">
        <v>2.85</v>
      </c>
      <c r="AG88" s="118">
        <v>56.5</v>
      </c>
      <c r="AH88" s="118">
        <v>53.65</v>
      </c>
      <c r="AI88" s="120">
        <f t="shared" si="12"/>
        <v>0.6710158434296366</v>
      </c>
      <c r="AJ88" s="121">
        <f t="shared" si="11"/>
        <v>7180.2423112767938</v>
      </c>
      <c r="AK88" t="s">
        <v>375</v>
      </c>
      <c r="AL88" t="s">
        <v>376</v>
      </c>
      <c r="AM88" s="272">
        <f>SUM(AC87:AC88)</f>
        <v>470220</v>
      </c>
      <c r="AN88" s="273">
        <f>SUM(AH87:AH88)</f>
        <v>66.86</v>
      </c>
      <c r="AO88" s="119">
        <f>AM88/AN88</f>
        <v>7032.9045767274902</v>
      </c>
      <c r="AP88" s="3">
        <v>2</v>
      </c>
      <c r="AQ88" s="176" t="s">
        <v>708</v>
      </c>
    </row>
    <row r="89" spans="17:43" ht="38.25" x14ac:dyDescent="0.25">
      <c r="R89" s="123" t="s">
        <v>533</v>
      </c>
      <c r="S89" s="123" t="s">
        <v>408</v>
      </c>
      <c r="T89" s="124">
        <v>45183</v>
      </c>
      <c r="U89" s="161">
        <v>1342446</v>
      </c>
      <c r="V89" s="160" t="s">
        <v>278</v>
      </c>
      <c r="W89" s="126" t="s">
        <v>238</v>
      </c>
      <c r="X89" s="123" t="s">
        <v>255</v>
      </c>
      <c r="Y89" s="126">
        <v>2023021827</v>
      </c>
      <c r="Z89" s="126" t="s">
        <v>240</v>
      </c>
      <c r="AA89" s="127" t="s">
        <v>534</v>
      </c>
      <c r="AB89" s="125">
        <v>0</v>
      </c>
      <c r="AC89" s="161">
        <v>1342446</v>
      </c>
      <c r="AD89" s="128">
        <v>150.03</v>
      </c>
      <c r="AE89" s="128">
        <v>0</v>
      </c>
      <c r="AF89" s="128">
        <v>6.9700000000000006</v>
      </c>
      <c r="AG89" s="128">
        <v>157</v>
      </c>
      <c r="AH89" s="128">
        <v>150.03</v>
      </c>
      <c r="AI89" s="120">
        <f t="shared" si="12"/>
        <v>1</v>
      </c>
      <c r="AJ89" s="121">
        <f t="shared" si="11"/>
        <v>8947.8504299140168</v>
      </c>
      <c r="AK89" s="255" t="s">
        <v>535</v>
      </c>
      <c r="AL89" s="255" t="s">
        <v>536</v>
      </c>
    </row>
    <row r="90" spans="17:43" x14ac:dyDescent="0.25">
      <c r="R90" t="s">
        <v>453</v>
      </c>
      <c r="S90" t="s">
        <v>435</v>
      </c>
      <c r="T90" s="117">
        <v>44777</v>
      </c>
      <c r="U90" s="119">
        <v>440000</v>
      </c>
      <c r="V90" s="3" t="s">
        <v>21</v>
      </c>
      <c r="W90" s="3" t="s">
        <v>245</v>
      </c>
      <c r="X90" t="s">
        <v>239</v>
      </c>
      <c r="Y90" s="3">
        <v>2022023428</v>
      </c>
      <c r="Z90" s="3" t="s">
        <v>240</v>
      </c>
      <c r="AB90" s="119">
        <v>0</v>
      </c>
      <c r="AC90" s="119">
        <v>440000</v>
      </c>
      <c r="AD90" s="118">
        <v>56.5</v>
      </c>
      <c r="AE90" s="118">
        <v>8.7100000000000009</v>
      </c>
      <c r="AF90" s="118">
        <v>5.33</v>
      </c>
      <c r="AG90" s="118">
        <v>70.540000000000006</v>
      </c>
      <c r="AH90" s="118">
        <v>65.210000000000008</v>
      </c>
      <c r="AI90" s="120">
        <f t="shared" si="12"/>
        <v>0.86643152890660935</v>
      </c>
      <c r="AJ90" s="121">
        <f t="shared" si="11"/>
        <v>6747.4313755558951</v>
      </c>
      <c r="AK90" s="185" t="s">
        <v>454</v>
      </c>
      <c r="AL90" s="185" t="s">
        <v>455</v>
      </c>
    </row>
    <row r="91" spans="17:43" x14ac:dyDescent="0.25">
      <c r="R91" t="s">
        <v>508</v>
      </c>
      <c r="S91" t="s">
        <v>509</v>
      </c>
      <c r="T91" s="117">
        <v>45226</v>
      </c>
      <c r="U91" s="119">
        <v>550000</v>
      </c>
      <c r="V91" s="3" t="s">
        <v>21</v>
      </c>
      <c r="W91" s="3" t="s">
        <v>245</v>
      </c>
      <c r="X91" t="s">
        <v>250</v>
      </c>
      <c r="Y91" s="3">
        <v>2023027072</v>
      </c>
      <c r="Z91" s="3" t="s">
        <v>240</v>
      </c>
      <c r="AB91" s="119">
        <v>0</v>
      </c>
      <c r="AC91" s="119">
        <v>550000</v>
      </c>
      <c r="AD91" s="118">
        <v>62.42</v>
      </c>
      <c r="AE91" s="118">
        <v>3.3</v>
      </c>
      <c r="AF91" s="118">
        <v>2.48</v>
      </c>
      <c r="AG91" s="118">
        <v>68.2</v>
      </c>
      <c r="AH91" s="118">
        <v>65.72</v>
      </c>
      <c r="AI91" s="120">
        <f t="shared" si="12"/>
        <v>0.94978697504564824</v>
      </c>
      <c r="AJ91" s="121">
        <f t="shared" si="11"/>
        <v>8368.8374923919655</v>
      </c>
      <c r="AK91" s="185" t="s">
        <v>510</v>
      </c>
      <c r="AL91" s="185" t="s">
        <v>511</v>
      </c>
    </row>
    <row r="92" spans="17:43" x14ac:dyDescent="0.25">
      <c r="Q92" s="185"/>
      <c r="R92" t="s">
        <v>407</v>
      </c>
      <c r="S92" t="s">
        <v>408</v>
      </c>
      <c r="T92" s="117">
        <v>44988</v>
      </c>
      <c r="U92" s="162">
        <v>230000</v>
      </c>
      <c r="V92" s="159" t="s">
        <v>278</v>
      </c>
      <c r="W92" s="3" t="s">
        <v>245</v>
      </c>
      <c r="X92" t="s">
        <v>239</v>
      </c>
      <c r="Y92" s="3">
        <v>2023004524</v>
      </c>
      <c r="Z92" s="3" t="s">
        <v>409</v>
      </c>
      <c r="AB92" s="119">
        <v>4981</v>
      </c>
      <c r="AC92" s="162">
        <f>U92-AB92</f>
        <v>225019</v>
      </c>
      <c r="AD92" s="118">
        <v>37.75</v>
      </c>
      <c r="AE92" s="118">
        <v>0</v>
      </c>
      <c r="AF92" s="118">
        <v>1.25</v>
      </c>
      <c r="AG92" s="118">
        <v>39</v>
      </c>
      <c r="AH92" s="118">
        <v>37.75</v>
      </c>
      <c r="AI92" s="120">
        <f t="shared" si="12"/>
        <v>1</v>
      </c>
      <c r="AJ92" s="121">
        <f t="shared" si="11"/>
        <v>5960.7682119205301</v>
      </c>
      <c r="AK92" s="185" t="s">
        <v>410</v>
      </c>
      <c r="AL92" s="185" t="s">
        <v>411</v>
      </c>
      <c r="AM92" s="272">
        <f>SUM(AC89:AC92)</f>
        <v>2557465</v>
      </c>
      <c r="AN92" s="273">
        <f>SUM(AH89:AH92)</f>
        <v>318.71000000000004</v>
      </c>
      <c r="AO92" s="119">
        <f>AM92/AN92</f>
        <v>8024.4265947099238</v>
      </c>
      <c r="AP92" s="3">
        <v>4</v>
      </c>
      <c r="AQ92" s="176" t="s">
        <v>1</v>
      </c>
    </row>
    <row r="93" spans="17:43" x14ac:dyDescent="0.25">
      <c r="R93" t="s">
        <v>381</v>
      </c>
      <c r="S93" t="s">
        <v>382</v>
      </c>
      <c r="T93" s="117">
        <v>45313</v>
      </c>
      <c r="U93" s="119">
        <v>220000</v>
      </c>
      <c r="V93" s="3" t="s">
        <v>21</v>
      </c>
      <c r="W93" s="3" t="s">
        <v>245</v>
      </c>
      <c r="X93" t="s">
        <v>255</v>
      </c>
      <c r="Y93" s="3">
        <v>2024001519</v>
      </c>
      <c r="Z93" s="3" t="s">
        <v>240</v>
      </c>
      <c r="AA93" t="s">
        <v>383</v>
      </c>
      <c r="AB93" s="119">
        <v>0</v>
      </c>
      <c r="AC93" s="119">
        <v>220000</v>
      </c>
      <c r="AD93" s="118">
        <v>46.239999999999995</v>
      </c>
      <c r="AE93" s="118">
        <v>0</v>
      </c>
      <c r="AF93" s="118">
        <v>0.22999999999999998</v>
      </c>
      <c r="AG93" s="118">
        <v>46.47</v>
      </c>
      <c r="AH93" s="118">
        <v>46.239999999999995</v>
      </c>
      <c r="AI93" s="120">
        <f t="shared" si="12"/>
        <v>1</v>
      </c>
      <c r="AJ93" s="121">
        <f t="shared" si="11"/>
        <v>4757.7854671280284</v>
      </c>
      <c r="AK93" s="185" t="s">
        <v>384</v>
      </c>
      <c r="AL93" s="185" t="s">
        <v>385</v>
      </c>
    </row>
    <row r="94" spans="17:43" x14ac:dyDescent="0.25">
      <c r="R94" t="s">
        <v>512</v>
      </c>
      <c r="S94" t="s">
        <v>513</v>
      </c>
      <c r="T94" s="117">
        <v>44781</v>
      </c>
      <c r="U94" s="119">
        <v>255000</v>
      </c>
      <c r="V94" s="3" t="s">
        <v>21</v>
      </c>
      <c r="W94" s="3" t="s">
        <v>245</v>
      </c>
      <c r="X94" t="s">
        <v>255</v>
      </c>
      <c r="Y94" s="3">
        <v>2022022182</v>
      </c>
      <c r="Z94" s="3" t="s">
        <v>240</v>
      </c>
      <c r="AA94" t="s">
        <v>514</v>
      </c>
      <c r="AB94" s="119">
        <v>0</v>
      </c>
      <c r="AC94" s="119">
        <v>255000</v>
      </c>
      <c r="AD94" s="118">
        <v>27.11</v>
      </c>
      <c r="AE94" s="118">
        <v>2.5</v>
      </c>
      <c r="AF94" s="118">
        <v>3.3200000000000003</v>
      </c>
      <c r="AG94" s="118">
        <v>32.93</v>
      </c>
      <c r="AH94" s="118">
        <v>29.61</v>
      </c>
      <c r="AI94" s="120">
        <f t="shared" si="12"/>
        <v>0.91556906450523468</v>
      </c>
      <c r="AJ94" s="121">
        <f t="shared" si="11"/>
        <v>8611.9554204660581</v>
      </c>
      <c r="AK94" s="185" t="s">
        <v>515</v>
      </c>
      <c r="AL94" s="185" t="s">
        <v>516</v>
      </c>
    </row>
    <row r="95" spans="17:43" s="123" customFormat="1" x14ac:dyDescent="0.25">
      <c r="R95" t="s">
        <v>386</v>
      </c>
      <c r="S95" t="s">
        <v>387</v>
      </c>
      <c r="T95" s="117">
        <v>44827</v>
      </c>
      <c r="U95" s="119">
        <v>405000</v>
      </c>
      <c r="V95" s="3" t="s">
        <v>21</v>
      </c>
      <c r="W95" s="3" t="s">
        <v>238</v>
      </c>
      <c r="X95" t="s">
        <v>255</v>
      </c>
      <c r="Y95" s="3">
        <v>2022026488</v>
      </c>
      <c r="Z95" s="3" t="s">
        <v>240</v>
      </c>
      <c r="AA95" t="s">
        <v>388</v>
      </c>
      <c r="AB95" s="119">
        <v>0</v>
      </c>
      <c r="AC95" s="119">
        <v>405000</v>
      </c>
      <c r="AD95" s="118">
        <v>80.649999999999991</v>
      </c>
      <c r="AE95" s="118">
        <v>0.62</v>
      </c>
      <c r="AF95" s="118">
        <v>6.9399999999999995</v>
      </c>
      <c r="AG95" s="118">
        <v>88.210000000000008</v>
      </c>
      <c r="AH95" s="118">
        <v>81.27</v>
      </c>
      <c r="AI95" s="120">
        <f t="shared" si="12"/>
        <v>0.99237110865017841</v>
      </c>
      <c r="AJ95" s="121">
        <f t="shared" si="11"/>
        <v>4983.388704318937</v>
      </c>
      <c r="AK95" s="185" t="s">
        <v>389</v>
      </c>
      <c r="AL95" s="185" t="s">
        <v>390</v>
      </c>
      <c r="AM95"/>
      <c r="AN95"/>
      <c r="AO95"/>
      <c r="AP95" s="3"/>
      <c r="AQ95" s="176"/>
    </row>
    <row r="96" spans="17:43" x14ac:dyDescent="0.25">
      <c r="R96" t="s">
        <v>493</v>
      </c>
      <c r="S96" t="s">
        <v>304</v>
      </c>
      <c r="T96" s="117">
        <v>44671</v>
      </c>
      <c r="U96" s="119">
        <v>515000</v>
      </c>
      <c r="V96" s="3" t="s">
        <v>21</v>
      </c>
      <c r="W96" s="3" t="s">
        <v>245</v>
      </c>
      <c r="X96" t="s">
        <v>239</v>
      </c>
      <c r="Y96" s="3">
        <v>2022013149</v>
      </c>
      <c r="Z96" s="3" t="s">
        <v>240</v>
      </c>
      <c r="AB96" s="119">
        <v>0</v>
      </c>
      <c r="AC96" s="119">
        <v>515000</v>
      </c>
      <c r="AD96" s="118">
        <v>69.09</v>
      </c>
      <c r="AE96" s="118">
        <v>0</v>
      </c>
      <c r="AF96" s="118">
        <v>2.2599999999999998</v>
      </c>
      <c r="AG96" s="118">
        <v>71.349999999999994</v>
      </c>
      <c r="AH96" s="118">
        <v>69.09</v>
      </c>
      <c r="AI96" s="120">
        <f t="shared" si="12"/>
        <v>1</v>
      </c>
      <c r="AJ96" s="121">
        <f t="shared" si="11"/>
        <v>7454.0454479664204</v>
      </c>
      <c r="AK96" s="185" t="s">
        <v>494</v>
      </c>
      <c r="AL96" s="185" t="s">
        <v>428</v>
      </c>
    </row>
    <row r="97" spans="18:43" x14ac:dyDescent="0.25">
      <c r="R97" t="s">
        <v>450</v>
      </c>
      <c r="S97" t="s">
        <v>304</v>
      </c>
      <c r="T97" s="117">
        <v>44665</v>
      </c>
      <c r="U97" s="119">
        <v>250000</v>
      </c>
      <c r="V97" s="3" t="s">
        <v>21</v>
      </c>
      <c r="W97" s="3" t="s">
        <v>245</v>
      </c>
      <c r="X97" t="s">
        <v>239</v>
      </c>
      <c r="Y97" s="3">
        <v>2022012530</v>
      </c>
      <c r="Z97" s="3" t="s">
        <v>240</v>
      </c>
      <c r="AB97" s="119">
        <v>0</v>
      </c>
      <c r="AC97" s="119">
        <v>250000</v>
      </c>
      <c r="AD97" s="118">
        <v>35.86</v>
      </c>
      <c r="AE97" s="118">
        <v>1.25</v>
      </c>
      <c r="AF97" s="118">
        <v>1.26</v>
      </c>
      <c r="AG97" s="118">
        <v>38.369999999999997</v>
      </c>
      <c r="AH97" s="118">
        <v>37.11</v>
      </c>
      <c r="AI97" s="120">
        <f t="shared" si="12"/>
        <v>0.966316356777149</v>
      </c>
      <c r="AJ97" s="121">
        <f t="shared" si="11"/>
        <v>6736.7286445701966</v>
      </c>
      <c r="AK97" s="185" t="s">
        <v>451</v>
      </c>
      <c r="AL97" s="185" t="s">
        <v>452</v>
      </c>
    </row>
    <row r="98" spans="18:43" x14ac:dyDescent="0.25">
      <c r="R98" s="185" t="s">
        <v>426</v>
      </c>
      <c r="S98" s="185" t="s">
        <v>427</v>
      </c>
      <c r="T98" s="256">
        <v>44845</v>
      </c>
      <c r="U98" s="254">
        <v>535000</v>
      </c>
      <c r="V98" s="257" t="s">
        <v>21</v>
      </c>
      <c r="W98" s="257" t="s">
        <v>245</v>
      </c>
      <c r="X98" s="185" t="s">
        <v>239</v>
      </c>
      <c r="Y98" s="257">
        <v>2022027527</v>
      </c>
      <c r="Z98" s="257" t="s">
        <v>240</v>
      </c>
      <c r="AA98" s="185"/>
      <c r="AB98" s="254">
        <v>0</v>
      </c>
      <c r="AC98" s="254">
        <v>535000</v>
      </c>
      <c r="AD98" s="258">
        <v>54.53</v>
      </c>
      <c r="AE98" s="258">
        <v>10.29</v>
      </c>
      <c r="AF98" s="258">
        <v>12.71</v>
      </c>
      <c r="AG98" s="258">
        <v>77.53</v>
      </c>
      <c r="AH98" s="258">
        <f>54.53+10.29</f>
        <v>64.819999999999993</v>
      </c>
      <c r="AI98" s="120">
        <f t="shared" si="12"/>
        <v>0.8412526997840174</v>
      </c>
      <c r="AJ98" s="121">
        <f t="shared" si="11"/>
        <v>8253.6254242517753</v>
      </c>
      <c r="AK98" s="185" t="s">
        <v>428</v>
      </c>
      <c r="AL98" s="185" t="s">
        <v>429</v>
      </c>
    </row>
    <row r="99" spans="18:43" x14ac:dyDescent="0.25">
      <c r="R99" t="s">
        <v>537</v>
      </c>
      <c r="S99" t="s">
        <v>538</v>
      </c>
      <c r="T99" s="117">
        <v>44691</v>
      </c>
      <c r="U99" s="119">
        <v>80000</v>
      </c>
      <c r="V99" s="3" t="s">
        <v>21</v>
      </c>
      <c r="W99" s="3" t="s">
        <v>245</v>
      </c>
      <c r="X99" t="s">
        <v>239</v>
      </c>
      <c r="Y99" s="3">
        <v>2022020344</v>
      </c>
      <c r="Z99" s="3" t="s">
        <v>240</v>
      </c>
      <c r="AB99" s="119">
        <v>0</v>
      </c>
      <c r="AC99" s="119">
        <v>80000</v>
      </c>
      <c r="AD99" s="118">
        <v>8.4700000000000006</v>
      </c>
      <c r="AE99" s="118">
        <v>0</v>
      </c>
      <c r="AF99" s="118">
        <v>1.53</v>
      </c>
      <c r="AG99" s="118">
        <v>10</v>
      </c>
      <c r="AH99" s="118">
        <v>8.4700000000000006</v>
      </c>
      <c r="AI99" s="120">
        <f t="shared" si="12"/>
        <v>1</v>
      </c>
      <c r="AJ99" s="121">
        <f t="shared" si="11"/>
        <v>9445.1003541912632</v>
      </c>
      <c r="AK99" t="s">
        <v>539</v>
      </c>
      <c r="AL99" t="s">
        <v>540</v>
      </c>
      <c r="AM99" s="272">
        <f>SUM(AC93:AC99)</f>
        <v>2260000</v>
      </c>
      <c r="AN99" s="273">
        <f>SUM(AH93:AH99)</f>
        <v>336.61</v>
      </c>
      <c r="AO99" s="119">
        <f>AM99/AN99</f>
        <v>6714.0013665666493</v>
      </c>
      <c r="AP99" s="126">
        <v>7</v>
      </c>
      <c r="AQ99" s="274" t="s">
        <v>711</v>
      </c>
    </row>
    <row r="100" spans="18:43" x14ac:dyDescent="0.25">
      <c r="R100" t="s">
        <v>399</v>
      </c>
      <c r="S100" t="s">
        <v>400</v>
      </c>
      <c r="T100" s="117">
        <v>45056</v>
      </c>
      <c r="U100" s="119">
        <v>89850</v>
      </c>
      <c r="V100" s="3" t="s">
        <v>21</v>
      </c>
      <c r="W100" s="3" t="s">
        <v>245</v>
      </c>
      <c r="X100" t="s">
        <v>239</v>
      </c>
      <c r="Y100" s="3">
        <v>2023011936</v>
      </c>
      <c r="Z100" s="3" t="s">
        <v>240</v>
      </c>
      <c r="AB100" s="119">
        <v>0</v>
      </c>
      <c r="AC100" s="119">
        <v>89850</v>
      </c>
      <c r="AD100" s="118">
        <v>16.850000000000001</v>
      </c>
      <c r="AE100" s="118">
        <v>0</v>
      </c>
      <c r="AF100" s="118">
        <v>1.1200000000000001</v>
      </c>
      <c r="AG100" s="118">
        <v>17.97</v>
      </c>
      <c r="AH100" s="118">
        <v>16.850000000000001</v>
      </c>
      <c r="AI100" s="120">
        <f t="shared" si="12"/>
        <v>1</v>
      </c>
      <c r="AJ100" s="121">
        <f t="shared" si="11"/>
        <v>5332.3442136498516</v>
      </c>
      <c r="AK100" s="185" t="s">
        <v>401</v>
      </c>
      <c r="AL100" s="185" t="s">
        <v>402</v>
      </c>
    </row>
    <row r="101" spans="18:43" x14ac:dyDescent="0.25">
      <c r="R101" t="s">
        <v>504</v>
      </c>
      <c r="S101" t="s">
        <v>505</v>
      </c>
      <c r="T101" s="117">
        <v>45022</v>
      </c>
      <c r="U101" s="119">
        <v>200000</v>
      </c>
      <c r="V101" s="3" t="s">
        <v>21</v>
      </c>
      <c r="W101" s="3" t="s">
        <v>245</v>
      </c>
      <c r="X101" t="s">
        <v>239</v>
      </c>
      <c r="Y101" s="3">
        <v>2023007914</v>
      </c>
      <c r="Z101" s="3" t="s">
        <v>240</v>
      </c>
      <c r="AB101" s="119">
        <v>0</v>
      </c>
      <c r="AC101" s="119">
        <v>200000</v>
      </c>
      <c r="AD101" s="118">
        <v>24.102</v>
      </c>
      <c r="AE101" s="118">
        <v>0.27500000000000002</v>
      </c>
      <c r="AF101" s="118">
        <v>0.624</v>
      </c>
      <c r="AG101" s="118">
        <v>25.001000000000001</v>
      </c>
      <c r="AH101" s="118">
        <v>24.376999999999999</v>
      </c>
      <c r="AI101" s="120">
        <f t="shared" si="12"/>
        <v>0.98871887434877148</v>
      </c>
      <c r="AJ101" s="121">
        <f t="shared" si="11"/>
        <v>8204.455019075358</v>
      </c>
      <c r="AK101" s="185" t="s">
        <v>506</v>
      </c>
      <c r="AL101" s="185" t="s">
        <v>507</v>
      </c>
    </row>
    <row r="102" spans="18:43" x14ac:dyDescent="0.25">
      <c r="R102" t="s">
        <v>521</v>
      </c>
      <c r="S102" t="s">
        <v>522</v>
      </c>
      <c r="T102" s="117">
        <v>44978</v>
      </c>
      <c r="U102" s="119">
        <v>303600</v>
      </c>
      <c r="V102" s="3" t="s">
        <v>21</v>
      </c>
      <c r="W102" s="3" t="s">
        <v>245</v>
      </c>
      <c r="X102" t="s">
        <v>239</v>
      </c>
      <c r="Y102" s="3">
        <v>2023004416</v>
      </c>
      <c r="Z102" s="3" t="s">
        <v>240</v>
      </c>
      <c r="AB102" s="119">
        <v>0</v>
      </c>
      <c r="AC102" s="119">
        <v>303600</v>
      </c>
      <c r="AD102" s="118">
        <v>34.56</v>
      </c>
      <c r="AE102" s="118">
        <v>0</v>
      </c>
      <c r="AF102" s="118">
        <v>0.92</v>
      </c>
      <c r="AG102" s="118">
        <v>35.479999999999997</v>
      </c>
      <c r="AH102" s="118">
        <v>34.56</v>
      </c>
      <c r="AI102" s="120">
        <f t="shared" si="12"/>
        <v>1</v>
      </c>
      <c r="AJ102" s="121">
        <f t="shared" si="11"/>
        <v>8784.7222222222208</v>
      </c>
      <c r="AK102" s="185" t="s">
        <v>523</v>
      </c>
      <c r="AL102" s="185" t="s">
        <v>524</v>
      </c>
    </row>
    <row r="103" spans="18:43" x14ac:dyDescent="0.25">
      <c r="R103" t="s">
        <v>446</v>
      </c>
      <c r="S103" t="s">
        <v>447</v>
      </c>
      <c r="T103" s="117">
        <v>44817</v>
      </c>
      <c r="U103" s="119">
        <v>500000</v>
      </c>
      <c r="V103" s="3" t="s">
        <v>21</v>
      </c>
      <c r="W103" s="3" t="s">
        <v>245</v>
      </c>
      <c r="X103" t="s">
        <v>239</v>
      </c>
      <c r="Y103" s="3">
        <v>2022024495</v>
      </c>
      <c r="Z103" s="3" t="s">
        <v>240</v>
      </c>
      <c r="AB103" s="119">
        <v>0</v>
      </c>
      <c r="AC103" s="119">
        <v>500000</v>
      </c>
      <c r="AD103" s="118">
        <v>74.3</v>
      </c>
      <c r="AE103" s="118">
        <v>0</v>
      </c>
      <c r="AF103" s="118">
        <v>2.02</v>
      </c>
      <c r="AG103" s="118">
        <v>76.319999999999993</v>
      </c>
      <c r="AH103" s="118">
        <v>74.3</v>
      </c>
      <c r="AI103" s="120">
        <f t="shared" si="12"/>
        <v>1</v>
      </c>
      <c r="AJ103" s="121">
        <f t="shared" si="11"/>
        <v>6729.475100942127</v>
      </c>
      <c r="AK103" s="185" t="s">
        <v>448</v>
      </c>
      <c r="AL103" s="185" t="s">
        <v>449</v>
      </c>
      <c r="AM103" s="272">
        <f>SUM(AC100:AC103)</f>
        <v>1093450</v>
      </c>
      <c r="AN103" s="273">
        <f>SUM(AH100:AH103)</f>
        <v>150.08699999999999</v>
      </c>
      <c r="AO103" s="119">
        <f>AM103/AN103</f>
        <v>7285.4411108223903</v>
      </c>
      <c r="AP103" s="3">
        <v>4</v>
      </c>
      <c r="AQ103" s="176" t="s">
        <v>712</v>
      </c>
    </row>
    <row r="104" spans="18:43" x14ac:dyDescent="0.25">
      <c r="AB104"/>
      <c r="AC104" s="266">
        <f>SUM(AC60:AC103)</f>
        <v>17200880</v>
      </c>
      <c r="AH104" s="265">
        <f>SUM(AH60:AH103)</f>
        <v>2419.4590000000007</v>
      </c>
      <c r="AI104" s="158" t="s">
        <v>554</v>
      </c>
      <c r="AJ104" s="122">
        <f>AVERAGE(AJ60:AJ103)</f>
        <v>7083.4689134391983</v>
      </c>
    </row>
    <row r="105" spans="18:43" ht="15.75" thickBot="1" x14ac:dyDescent="0.3">
      <c r="AG105" s="163"/>
      <c r="AH105" s="163"/>
      <c r="AI105" s="317" t="s">
        <v>821</v>
      </c>
      <c r="AJ105" s="318">
        <f>AC104/AH104</f>
        <v>7109.390983686847</v>
      </c>
    </row>
    <row r="106" spans="18:43" ht="16.5" thickBot="1" x14ac:dyDescent="0.3">
      <c r="AI106" s="165" t="s">
        <v>686</v>
      </c>
      <c r="AJ106" s="168" t="s">
        <v>840</v>
      </c>
    </row>
    <row r="107" spans="18:43" x14ac:dyDescent="0.25">
      <c r="R107" t="s">
        <v>541</v>
      </c>
    </row>
    <row r="108" spans="18:43" x14ac:dyDescent="0.25">
      <c r="R108" t="s">
        <v>276</v>
      </c>
      <c r="S108" t="s">
        <v>277</v>
      </c>
      <c r="T108" s="117">
        <v>45366</v>
      </c>
      <c r="U108" s="162"/>
      <c r="V108" s="159" t="s">
        <v>278</v>
      </c>
      <c r="W108" s="3" t="s">
        <v>245</v>
      </c>
      <c r="X108" t="s">
        <v>239</v>
      </c>
      <c r="Y108" s="3">
        <v>2024004912</v>
      </c>
      <c r="Z108" s="3" t="s">
        <v>240</v>
      </c>
      <c r="AB108" s="119">
        <v>0</v>
      </c>
      <c r="AC108" s="162"/>
      <c r="AD108" s="118">
        <v>14.05</v>
      </c>
      <c r="AE108" s="118">
        <v>2.8</v>
      </c>
      <c r="AF108" s="118">
        <v>1.28</v>
      </c>
      <c r="AG108" s="118">
        <v>18.13</v>
      </c>
      <c r="AH108" s="118">
        <v>16.850000000000001</v>
      </c>
      <c r="AI108" s="120">
        <f t="shared" ref="AI108" si="14">(AD108/AH108)</f>
        <v>0.83382789317507411</v>
      </c>
      <c r="AJ108" s="119">
        <v>4154.3026706231449</v>
      </c>
      <c r="AK108" t="s">
        <v>279</v>
      </c>
      <c r="AL108" t="s">
        <v>280</v>
      </c>
    </row>
    <row r="109" spans="18:43" x14ac:dyDescent="0.25">
      <c r="R109" t="s">
        <v>542</v>
      </c>
      <c r="S109" t="s">
        <v>543</v>
      </c>
      <c r="T109" s="117">
        <v>45183</v>
      </c>
      <c r="U109" s="161"/>
      <c r="V109" s="159" t="s">
        <v>278</v>
      </c>
      <c r="W109" s="3" t="s">
        <v>238</v>
      </c>
      <c r="X109" t="s">
        <v>255</v>
      </c>
      <c r="Y109" s="3">
        <v>2023021832</v>
      </c>
      <c r="Z109" s="3" t="s">
        <v>240</v>
      </c>
      <c r="AA109" t="s">
        <v>544</v>
      </c>
      <c r="AB109" s="119">
        <v>0</v>
      </c>
      <c r="AC109" s="161"/>
      <c r="AD109" s="118">
        <v>114.31</v>
      </c>
      <c r="AE109" s="118">
        <v>0.38</v>
      </c>
      <c r="AF109" s="118">
        <v>5.15</v>
      </c>
      <c r="AG109" s="118">
        <v>119.84</v>
      </c>
      <c r="AH109" s="118">
        <v>114.69000000000001</v>
      </c>
      <c r="AI109" s="120">
        <f t="shared" ref="AI109:AI110" si="15">(AD109/AH109)</f>
        <v>0.99668672072543374</v>
      </c>
      <c r="AJ109" s="119">
        <v>10472.020228441887</v>
      </c>
      <c r="AK109" t="s">
        <v>545</v>
      </c>
      <c r="AL109" t="s">
        <v>536</v>
      </c>
    </row>
    <row r="110" spans="18:43" x14ac:dyDescent="0.25">
      <c r="R110" t="s">
        <v>546</v>
      </c>
      <c r="S110" t="s">
        <v>392</v>
      </c>
      <c r="T110" s="117">
        <v>45183</v>
      </c>
      <c r="U110" s="161"/>
      <c r="V110" s="159" t="s">
        <v>278</v>
      </c>
      <c r="W110" s="3" t="s">
        <v>245</v>
      </c>
      <c r="X110" t="s">
        <v>239</v>
      </c>
      <c r="Y110" s="3">
        <v>2023021949</v>
      </c>
      <c r="Z110" s="3" t="s">
        <v>240</v>
      </c>
      <c r="AB110" s="119">
        <v>0</v>
      </c>
      <c r="AC110" s="161"/>
      <c r="AD110" s="118">
        <v>75.39</v>
      </c>
      <c r="AE110" s="118">
        <v>0</v>
      </c>
      <c r="AF110" s="118">
        <v>4.6100000000000003</v>
      </c>
      <c r="AG110" s="118">
        <v>80</v>
      </c>
      <c r="AH110" s="118">
        <v>75.39</v>
      </c>
      <c r="AI110" s="120">
        <f t="shared" si="15"/>
        <v>1</v>
      </c>
      <c r="AJ110" s="119">
        <v>10620.63934208781</v>
      </c>
      <c r="AK110" t="s">
        <v>545</v>
      </c>
      <c r="AL110" t="s">
        <v>536</v>
      </c>
    </row>
    <row r="112" spans="18:43" x14ac:dyDescent="0.25">
      <c r="U112" s="159"/>
      <c r="V112" s="159"/>
      <c r="AC112" s="118"/>
      <c r="AJ112" s="121"/>
    </row>
  </sheetData>
  <mergeCells count="77">
    <mergeCell ref="Y57:Y59"/>
    <mergeCell ref="Z57:Z59"/>
    <mergeCell ref="AQ58:AQ59"/>
    <mergeCell ref="AK57:AK59"/>
    <mergeCell ref="AL57:AL59"/>
    <mergeCell ref="AM58:AM59"/>
    <mergeCell ref="AN58:AN59"/>
    <mergeCell ref="AO58:AO59"/>
    <mergeCell ref="AP58:AP59"/>
    <mergeCell ref="AA57:AA59"/>
    <mergeCell ref="AB57:AB59"/>
    <mergeCell ref="AC57:AC59"/>
    <mergeCell ref="AD57:AD59"/>
    <mergeCell ref="AE57:AE59"/>
    <mergeCell ref="AF57:AF59"/>
    <mergeCell ref="AG57:AG59"/>
    <mergeCell ref="AJ57:AJ59"/>
    <mergeCell ref="AN20:AN21"/>
    <mergeCell ref="AO20:AO21"/>
    <mergeCell ref="AM20:AM21"/>
    <mergeCell ref="AB19:AB21"/>
    <mergeCell ref="AC19:AC21"/>
    <mergeCell ref="AD19:AD21"/>
    <mergeCell ref="AE19:AE21"/>
    <mergeCell ref="AF19:AF21"/>
    <mergeCell ref="AP20:AP21"/>
    <mergeCell ref="AQ20:AQ21"/>
    <mergeCell ref="R56:T57"/>
    <mergeCell ref="U57:U59"/>
    <mergeCell ref="V57:V59"/>
    <mergeCell ref="W57:W59"/>
    <mergeCell ref="X57:X59"/>
    <mergeCell ref="AG19:AG21"/>
    <mergeCell ref="AH19:AH21"/>
    <mergeCell ref="AI19:AI21"/>
    <mergeCell ref="AJ19:AJ21"/>
    <mergeCell ref="AK19:AK21"/>
    <mergeCell ref="AL19:AL21"/>
    <mergeCell ref="AA19:AA21"/>
    <mergeCell ref="AH57:AH59"/>
    <mergeCell ref="AI57:AI59"/>
    <mergeCell ref="AP2:AP3"/>
    <mergeCell ref="AQ2:AQ3"/>
    <mergeCell ref="L5:N6"/>
    <mergeCell ref="R18:T19"/>
    <mergeCell ref="U19:U21"/>
    <mergeCell ref="V19:V21"/>
    <mergeCell ref="W19:W21"/>
    <mergeCell ref="X19:X21"/>
    <mergeCell ref="Y19:Y21"/>
    <mergeCell ref="Z19:Z21"/>
    <mergeCell ref="AJ2:AJ3"/>
    <mergeCell ref="AK2:AK3"/>
    <mergeCell ref="AL2:AL3"/>
    <mergeCell ref="AM2:AM3"/>
    <mergeCell ref="AN2:AN3"/>
    <mergeCell ref="AO2:AO3"/>
    <mergeCell ref="AI2:AI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B55:N57"/>
    <mergeCell ref="B49:N53"/>
    <mergeCell ref="W2:W3"/>
    <mergeCell ref="R1:T1"/>
    <mergeCell ref="B2:H3"/>
    <mergeCell ref="R2:T2"/>
    <mergeCell ref="U2:U3"/>
    <mergeCell ref="V2:V3"/>
  </mergeCells>
  <hyperlinks>
    <hyperlink ref="D1" r:id="rId1" display="https://gcc02.safelinks.protection.outlook.com/?url=https%3A%2F%2Fsaginawcounty.maps.arcgis.com%2Fhome%2Fwebmap%2Fviewer.html%3Fwebmap%3D4fa0d0901ca946a48ac2894d5c7696f2&amp;data=05%7C02%7Clgooch%40saginawcounty.com%7C0bfade889b0d43521b9f08dce7bd5cf7%7C22fcf5174c6f4298981bb987492b9c54%7C0%7C0%7C638640047734381169%7CUnknown%7CTWFpbGZsb3d8eyJWIjoiMC4wLjAwMDAiLCJQIjoiV2luMzIiLCJBTiI6Ik1haWwiLCJXVCI6Mn0%3D%7C0%7C%7C%7C&amp;sdata=B2FIoTdawKnj4nS7m7SfowsrDLeOmcQ9ZKBbtp2mvlo%3D&amp;reserved=0" xr:uid="{D983C2CD-0ABC-498A-BD7F-6C5755CC048D}"/>
  </hyperlinks>
  <pageMargins left="0.7" right="0.7" top="0.75" bottom="0.75" header="0.3" footer="0.3"/>
  <pageSetup paperSize="5" scale="53" fitToHeight="2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82D9-20B9-48AA-97D0-1E6D9E0D24EB}">
  <dimension ref="A1:AQ62"/>
  <sheetViews>
    <sheetView zoomScale="85" zoomScaleNormal="85" workbookViewId="0">
      <selection activeCell="D45" sqref="D45"/>
    </sheetView>
  </sheetViews>
  <sheetFormatPr defaultRowHeight="15" x14ac:dyDescent="0.25"/>
  <cols>
    <col min="2" max="2" width="11.7109375" customWidth="1"/>
    <col min="3" max="3" width="16.28515625" customWidth="1"/>
    <col min="4" max="4" width="24.7109375" customWidth="1"/>
    <col min="5" max="5" width="3.85546875" customWidth="1"/>
    <col min="6" max="6" width="12.5703125" customWidth="1"/>
    <col min="7" max="7" width="8.7109375" customWidth="1"/>
    <col min="8" max="8" width="11.7109375" customWidth="1"/>
    <col min="9" max="9" width="6.85546875" customWidth="1"/>
    <col min="10" max="10" width="3.5703125" customWidth="1"/>
    <col min="11" max="11" width="5.28515625" customWidth="1"/>
    <col min="12" max="12" width="7.28515625" customWidth="1"/>
    <col min="13" max="13" width="12.7109375" customWidth="1"/>
    <col min="14" max="14" width="24.5703125" customWidth="1"/>
    <col min="17" max="17" width="9.42578125" customWidth="1"/>
    <col min="18" max="18" width="22.140625" customWidth="1"/>
    <col min="19" max="19" width="24.7109375" customWidth="1"/>
    <col min="20" max="20" width="11.85546875" style="117" customWidth="1"/>
    <col min="21" max="21" width="12.5703125" style="164" customWidth="1"/>
    <col min="22" max="22" width="8.7109375" style="3" customWidth="1"/>
    <col min="23" max="23" width="11.7109375" style="3" customWidth="1"/>
    <col min="24" max="24" width="14.7109375" customWidth="1"/>
    <col min="25" max="25" width="13" customWidth="1"/>
    <col min="26" max="26" width="9.140625" style="3"/>
    <col min="27" max="27" width="19.5703125" customWidth="1"/>
    <col min="28" max="28" width="13.140625" style="164" customWidth="1"/>
    <col min="29" max="29" width="9.85546875" style="164" customWidth="1"/>
    <col min="30" max="34" width="8.5703125" style="118" customWidth="1"/>
    <col min="35" max="35" width="8.5703125" style="120" customWidth="1"/>
    <col min="36" max="36" width="12" style="164" customWidth="1"/>
    <col min="37" max="37" width="32.5703125" customWidth="1"/>
    <col min="38" max="38" width="38.5703125" customWidth="1"/>
    <col min="39" max="39" width="11.7109375" customWidth="1"/>
    <col min="40" max="40" width="11.140625" customWidth="1"/>
    <col min="41" max="41" width="11" customWidth="1"/>
  </cols>
  <sheetData>
    <row r="1" spans="1:43" ht="21" customHeight="1" x14ac:dyDescent="0.35">
      <c r="A1" t="s">
        <v>891</v>
      </c>
      <c r="D1" s="399" t="s">
        <v>892</v>
      </c>
      <c r="R1" s="464" t="s">
        <v>878</v>
      </c>
      <c r="S1" s="464"/>
      <c r="T1" s="464"/>
      <c r="U1" s="249" t="s">
        <v>791</v>
      </c>
      <c r="V1" s="246"/>
      <c r="W1" s="246"/>
      <c r="X1" s="72"/>
      <c r="Y1" s="72"/>
      <c r="Z1" s="246"/>
      <c r="AA1" s="72"/>
      <c r="AB1" s="245"/>
      <c r="AC1" s="245"/>
      <c r="AD1" s="247"/>
      <c r="AE1" s="247"/>
      <c r="AF1" s="247"/>
      <c r="AG1" s="247"/>
      <c r="AH1" s="247"/>
      <c r="AI1" s="248"/>
      <c r="AJ1" s="245"/>
      <c r="AK1" s="72"/>
      <c r="AL1" s="72"/>
    </row>
    <row r="2" spans="1:43" ht="21" customHeight="1" x14ac:dyDescent="0.25">
      <c r="B2" s="447" t="s">
        <v>208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R2" s="72"/>
      <c r="S2" s="72"/>
      <c r="T2" s="244"/>
      <c r="U2" s="461" t="s">
        <v>219</v>
      </c>
      <c r="V2" s="461" t="s">
        <v>220</v>
      </c>
      <c r="W2" s="461" t="s">
        <v>221</v>
      </c>
      <c r="X2" s="461" t="s">
        <v>222</v>
      </c>
      <c r="Y2" s="461" t="s">
        <v>231</v>
      </c>
      <c r="Z2" s="461" t="s">
        <v>553</v>
      </c>
      <c r="AA2" s="461" t="s">
        <v>232</v>
      </c>
      <c r="AB2" s="461" t="s">
        <v>223</v>
      </c>
      <c r="AC2" s="461" t="s">
        <v>224</v>
      </c>
      <c r="AD2" s="462" t="s">
        <v>225</v>
      </c>
      <c r="AE2" s="462" t="s">
        <v>226</v>
      </c>
      <c r="AF2" s="462" t="s">
        <v>227</v>
      </c>
      <c r="AG2" s="462" t="s">
        <v>228</v>
      </c>
      <c r="AH2" s="462" t="s">
        <v>229</v>
      </c>
      <c r="AI2" s="463" t="s">
        <v>887</v>
      </c>
      <c r="AJ2" s="461" t="s">
        <v>548</v>
      </c>
      <c r="AK2" s="461" t="s">
        <v>234</v>
      </c>
      <c r="AL2" s="461" t="s">
        <v>235</v>
      </c>
      <c r="AM2" s="450" t="s">
        <v>823</v>
      </c>
      <c r="AN2" s="450" t="s">
        <v>824</v>
      </c>
      <c r="AO2" s="450" t="s">
        <v>825</v>
      </c>
      <c r="AP2" s="450" t="s">
        <v>826</v>
      </c>
      <c r="AQ2" s="450" t="s">
        <v>827</v>
      </c>
    </row>
    <row r="3" spans="1:43" s="3" customFormat="1" ht="21" customHeight="1" x14ac:dyDescent="0.35"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152" t="s">
        <v>750</v>
      </c>
      <c r="R3" s="174" t="s">
        <v>216</v>
      </c>
      <c r="S3" s="174" t="s">
        <v>217</v>
      </c>
      <c r="T3" s="174" t="s">
        <v>218</v>
      </c>
      <c r="U3" s="461"/>
      <c r="V3" s="461"/>
      <c r="W3" s="461"/>
      <c r="X3" s="461" t="s">
        <v>222</v>
      </c>
      <c r="Y3" s="461"/>
      <c r="Z3" s="461"/>
      <c r="AA3" s="461"/>
      <c r="AB3" s="461" t="s">
        <v>223</v>
      </c>
      <c r="AC3" s="461"/>
      <c r="AD3" s="462"/>
      <c r="AE3" s="462"/>
      <c r="AF3" s="462"/>
      <c r="AG3" s="462"/>
      <c r="AH3" s="462"/>
      <c r="AI3" s="463"/>
      <c r="AJ3" s="461"/>
      <c r="AK3" s="461"/>
      <c r="AL3" s="461"/>
      <c r="AM3" s="450"/>
      <c r="AN3" s="450"/>
      <c r="AO3" s="450"/>
      <c r="AP3" s="450"/>
      <c r="AQ3" s="450"/>
    </row>
    <row r="4" spans="1:43" ht="15" customHeight="1" x14ac:dyDescent="0.25">
      <c r="B4" s="68" t="s">
        <v>207</v>
      </c>
      <c r="R4" t="s">
        <v>560</v>
      </c>
      <c r="S4" t="s">
        <v>561</v>
      </c>
      <c r="T4" s="117">
        <v>45301</v>
      </c>
      <c r="U4" s="164">
        <v>36000</v>
      </c>
      <c r="V4" s="3" t="s">
        <v>21</v>
      </c>
      <c r="W4" s="3" t="s">
        <v>245</v>
      </c>
      <c r="X4" t="s">
        <v>239</v>
      </c>
      <c r="Y4">
        <v>2024000809</v>
      </c>
      <c r="Z4" s="3" t="s">
        <v>309</v>
      </c>
      <c r="AB4" s="164">
        <v>0</v>
      </c>
      <c r="AC4" s="164">
        <f>U4-AB4</f>
        <v>36000</v>
      </c>
      <c r="AD4" s="118">
        <v>0</v>
      </c>
      <c r="AE4" s="118">
        <v>15.02</v>
      </c>
      <c r="AF4" s="118">
        <v>3.13</v>
      </c>
      <c r="AG4" s="118">
        <v>18.149999999999999</v>
      </c>
      <c r="AH4" s="118">
        <v>15.02</v>
      </c>
      <c r="AI4" s="120">
        <f>(AE4/AH4)</f>
        <v>1</v>
      </c>
      <c r="AJ4" s="121">
        <f>AC4/AH4</f>
        <v>2396.8042609853528</v>
      </c>
      <c r="AK4" t="s">
        <v>562</v>
      </c>
      <c r="AL4" t="s">
        <v>563</v>
      </c>
      <c r="AM4" s="272">
        <f>SUM(AC4)</f>
        <v>36000</v>
      </c>
      <c r="AN4" s="273">
        <f>SUM(AH4)</f>
        <v>15.02</v>
      </c>
      <c r="AO4" s="119">
        <f>AM4/AN4</f>
        <v>2396.8042609853528</v>
      </c>
      <c r="AP4" s="3">
        <v>1</v>
      </c>
      <c r="AQ4" s="176" t="s">
        <v>15</v>
      </c>
    </row>
    <row r="5" spans="1:43" ht="15.75" thickBot="1" x14ac:dyDescent="0.3">
      <c r="R5" t="s">
        <v>568</v>
      </c>
      <c r="S5" t="s">
        <v>443</v>
      </c>
      <c r="T5" s="117">
        <v>45112</v>
      </c>
      <c r="U5" s="164">
        <v>140000</v>
      </c>
      <c r="V5" s="3" t="s">
        <v>21</v>
      </c>
      <c r="W5" s="3" t="s">
        <v>245</v>
      </c>
      <c r="X5" t="s">
        <v>239</v>
      </c>
      <c r="Y5">
        <v>2023015695</v>
      </c>
      <c r="Z5" s="3" t="s">
        <v>309</v>
      </c>
      <c r="AB5" s="164">
        <v>0</v>
      </c>
      <c r="AC5" s="164">
        <f t="shared" ref="AC5:AC6" si="0">U5-AB5</f>
        <v>140000</v>
      </c>
      <c r="AD5" s="118">
        <v>0</v>
      </c>
      <c r="AE5" s="118">
        <v>40</v>
      </c>
      <c r="AF5" s="118">
        <v>0</v>
      </c>
      <c r="AG5" s="118">
        <v>40</v>
      </c>
      <c r="AH5" s="118">
        <v>40</v>
      </c>
      <c r="AI5" s="120">
        <f t="shared" ref="AI5:AI6" si="1">(AE5/AH5)</f>
        <v>1</v>
      </c>
      <c r="AJ5" s="121">
        <f t="shared" ref="AJ5:AJ6" si="2">AC5/AH5</f>
        <v>3500</v>
      </c>
      <c r="AK5" t="s">
        <v>569</v>
      </c>
      <c r="AL5" t="s">
        <v>570</v>
      </c>
    </row>
    <row r="6" spans="1:43" ht="15.75" thickTop="1" x14ac:dyDescent="0.25">
      <c r="D6" s="2"/>
      <c r="E6" s="36" t="s">
        <v>23</v>
      </c>
      <c r="F6" s="36"/>
      <c r="G6" s="37"/>
      <c r="R6" t="s">
        <v>571</v>
      </c>
      <c r="S6" t="s">
        <v>572</v>
      </c>
      <c r="T6" s="117">
        <v>45335</v>
      </c>
      <c r="U6" s="164">
        <v>165000</v>
      </c>
      <c r="V6" s="3" t="s">
        <v>21</v>
      </c>
      <c r="W6" s="3" t="s">
        <v>245</v>
      </c>
      <c r="X6" t="s">
        <v>239</v>
      </c>
      <c r="Y6">
        <v>2024002773</v>
      </c>
      <c r="Z6" s="3" t="s">
        <v>309</v>
      </c>
      <c r="AB6" s="164">
        <v>0</v>
      </c>
      <c r="AC6" s="164">
        <f t="shared" si="0"/>
        <v>165000</v>
      </c>
      <c r="AD6" s="118">
        <v>0</v>
      </c>
      <c r="AE6" s="118">
        <v>46.75</v>
      </c>
      <c r="AF6" s="118">
        <v>3.25</v>
      </c>
      <c r="AG6" s="118">
        <v>50</v>
      </c>
      <c r="AH6" s="118">
        <v>46.75</v>
      </c>
      <c r="AI6" s="120">
        <f t="shared" si="1"/>
        <v>1</v>
      </c>
      <c r="AJ6" s="121">
        <f t="shared" si="2"/>
        <v>3529.4117647058824</v>
      </c>
      <c r="AK6" t="s">
        <v>573</v>
      </c>
      <c r="AL6" t="s">
        <v>574</v>
      </c>
    </row>
    <row r="7" spans="1:43" ht="15.75" x14ac:dyDescent="0.25">
      <c r="B7" s="112" t="s">
        <v>877</v>
      </c>
      <c r="C7" s="69"/>
      <c r="D7" s="32"/>
      <c r="E7" s="103"/>
      <c r="F7" s="101"/>
      <c r="G7" s="99"/>
      <c r="I7" t="s">
        <v>848</v>
      </c>
      <c r="R7" t="s">
        <v>590</v>
      </c>
      <c r="S7" t="s">
        <v>591</v>
      </c>
      <c r="T7" s="117">
        <v>44974</v>
      </c>
      <c r="U7" s="164">
        <v>67295</v>
      </c>
      <c r="V7" s="3" t="s">
        <v>21</v>
      </c>
      <c r="W7" s="3" t="s">
        <v>245</v>
      </c>
      <c r="X7" t="s">
        <v>239</v>
      </c>
      <c r="Y7">
        <v>2023003423</v>
      </c>
      <c r="Z7" s="3" t="s">
        <v>592</v>
      </c>
      <c r="AB7" s="164">
        <v>0</v>
      </c>
      <c r="AC7" s="164">
        <f t="shared" ref="AC7:AC13" si="3">U7-AB7</f>
        <v>67295</v>
      </c>
      <c r="AD7" s="118">
        <v>0</v>
      </c>
      <c r="AE7" s="118">
        <v>14.67</v>
      </c>
      <c r="AF7" s="118">
        <v>0.98</v>
      </c>
      <c r="AG7" s="118">
        <v>15.65</v>
      </c>
      <c r="AH7" s="118">
        <v>14.67</v>
      </c>
      <c r="AI7" s="120">
        <f t="shared" ref="AI7:AI13" si="4">(AE7/AH7)</f>
        <v>1</v>
      </c>
      <c r="AJ7" s="121">
        <f t="shared" ref="AJ7:AJ13" si="5">AC7/AH7</f>
        <v>4587.2528970688481</v>
      </c>
      <c r="AK7" t="s">
        <v>593</v>
      </c>
      <c r="AL7" t="s">
        <v>594</v>
      </c>
      <c r="AM7" s="272">
        <f>SUM(AC5:AC7)</f>
        <v>372295</v>
      </c>
      <c r="AN7" s="273">
        <f>SUM(AH5:AH7)</f>
        <v>101.42</v>
      </c>
      <c r="AO7" s="119">
        <f>AM7/AN7</f>
        <v>3670.8242950108461</v>
      </c>
      <c r="AP7" s="3">
        <v>3</v>
      </c>
      <c r="AQ7" s="176" t="s">
        <v>9</v>
      </c>
    </row>
    <row r="8" spans="1:43" ht="15.75" x14ac:dyDescent="0.25">
      <c r="B8" s="113" t="s">
        <v>847</v>
      </c>
      <c r="C8" s="70"/>
      <c r="D8" s="33"/>
      <c r="E8" s="103" t="s">
        <v>828</v>
      </c>
      <c r="F8" s="101"/>
      <c r="G8" s="99"/>
      <c r="J8" t="s">
        <v>849</v>
      </c>
      <c r="R8" t="s">
        <v>582</v>
      </c>
      <c r="S8" t="s">
        <v>583</v>
      </c>
      <c r="T8" s="117">
        <v>44783</v>
      </c>
      <c r="U8" s="164">
        <v>155000</v>
      </c>
      <c r="V8" s="3" t="s">
        <v>21</v>
      </c>
      <c r="W8" s="3" t="s">
        <v>245</v>
      </c>
      <c r="X8" t="s">
        <v>239</v>
      </c>
      <c r="Y8">
        <v>2022021778</v>
      </c>
      <c r="Z8" s="3" t="s">
        <v>240</v>
      </c>
      <c r="AB8" s="164">
        <v>0</v>
      </c>
      <c r="AC8" s="164">
        <f t="shared" si="3"/>
        <v>155000</v>
      </c>
      <c r="AD8" s="118">
        <v>0</v>
      </c>
      <c r="AE8" s="118">
        <v>37.39</v>
      </c>
      <c r="AF8" s="118">
        <v>1.35</v>
      </c>
      <c r="AG8" s="118">
        <v>38.74</v>
      </c>
      <c r="AH8" s="118">
        <v>37.39</v>
      </c>
      <c r="AI8" s="120">
        <f t="shared" si="4"/>
        <v>1</v>
      </c>
      <c r="AJ8" s="121">
        <f t="shared" si="5"/>
        <v>4145.4934474458414</v>
      </c>
      <c r="AK8" t="s">
        <v>584</v>
      </c>
      <c r="AL8" t="s">
        <v>585</v>
      </c>
    </row>
    <row r="9" spans="1:43" ht="16.5" thickBot="1" x14ac:dyDescent="0.3">
      <c r="B9" s="114" t="s">
        <v>905</v>
      </c>
      <c r="C9" s="71"/>
      <c r="D9" s="34"/>
      <c r="E9" s="104"/>
      <c r="F9" s="101" t="s">
        <v>831</v>
      </c>
      <c r="G9" s="99"/>
      <c r="R9" t="s">
        <v>575</v>
      </c>
      <c r="S9" t="s">
        <v>576</v>
      </c>
      <c r="T9" s="117">
        <v>44847</v>
      </c>
      <c r="U9" s="164">
        <v>50000</v>
      </c>
      <c r="V9" s="3" t="s">
        <v>21</v>
      </c>
      <c r="W9" s="3" t="s">
        <v>245</v>
      </c>
      <c r="X9" t="s">
        <v>239</v>
      </c>
      <c r="Y9">
        <v>2022027739</v>
      </c>
      <c r="Z9" s="3" t="s">
        <v>309</v>
      </c>
      <c r="AB9" s="164">
        <v>0</v>
      </c>
      <c r="AC9" s="164">
        <f t="shared" si="3"/>
        <v>50000</v>
      </c>
      <c r="AD9" s="118">
        <v>0</v>
      </c>
      <c r="AE9" s="118">
        <v>14.11</v>
      </c>
      <c r="AF9" s="118">
        <v>2.2400000000000002</v>
      </c>
      <c r="AG9" s="118">
        <v>16.350000000000001</v>
      </c>
      <c r="AH9" s="118">
        <v>14.11</v>
      </c>
      <c r="AI9" s="120">
        <f t="shared" si="4"/>
        <v>1</v>
      </c>
      <c r="AJ9" s="121">
        <f t="shared" si="5"/>
        <v>3543.5861091424522</v>
      </c>
      <c r="AK9" t="s">
        <v>577</v>
      </c>
      <c r="AL9" t="s">
        <v>578</v>
      </c>
      <c r="AM9" s="272">
        <f>SUM(AC8:AC9)</f>
        <v>205000</v>
      </c>
      <c r="AN9" s="273">
        <f>SUM(AH8:AH9)</f>
        <v>51.5</v>
      </c>
      <c r="AO9" s="119">
        <f>AM9/AN9</f>
        <v>3980.5825242718447</v>
      </c>
      <c r="AP9" s="3">
        <v>2</v>
      </c>
      <c r="AQ9" s="176" t="s">
        <v>14</v>
      </c>
    </row>
    <row r="10" spans="1:43" ht="16.5" customHeight="1" thickTop="1" x14ac:dyDescent="0.25">
      <c r="B10" t="s">
        <v>209</v>
      </c>
      <c r="D10" s="2"/>
      <c r="E10" s="336" t="s">
        <v>829</v>
      </c>
      <c r="F10" s="336"/>
      <c r="G10" s="99"/>
      <c r="H10" s="36" t="s">
        <v>28</v>
      </c>
      <c r="I10" s="36"/>
      <c r="J10" s="36"/>
      <c r="K10" s="37"/>
      <c r="L10" s="76"/>
      <c r="M10" s="38" t="s">
        <v>29</v>
      </c>
      <c r="R10" t="s">
        <v>579</v>
      </c>
      <c r="S10" t="s">
        <v>580</v>
      </c>
      <c r="T10" s="117">
        <v>44806</v>
      </c>
      <c r="U10" s="164">
        <v>50000</v>
      </c>
      <c r="V10" s="3" t="s">
        <v>21</v>
      </c>
      <c r="W10" s="3" t="s">
        <v>245</v>
      </c>
      <c r="X10" t="s">
        <v>239</v>
      </c>
      <c r="Y10">
        <v>2022024603</v>
      </c>
      <c r="Z10" s="3" t="s">
        <v>309</v>
      </c>
      <c r="AB10" s="164">
        <v>0</v>
      </c>
      <c r="AC10" s="164">
        <f t="shared" si="3"/>
        <v>50000</v>
      </c>
      <c r="AD10" s="118">
        <v>0</v>
      </c>
      <c r="AE10" s="118">
        <v>13.88</v>
      </c>
      <c r="AF10" s="118">
        <v>0.84</v>
      </c>
      <c r="AG10" s="118">
        <v>14.72</v>
      </c>
      <c r="AH10" s="118">
        <v>13.88</v>
      </c>
      <c r="AI10" s="120">
        <f t="shared" si="4"/>
        <v>1</v>
      </c>
      <c r="AJ10" s="121">
        <f t="shared" si="5"/>
        <v>3602.3054755043227</v>
      </c>
      <c r="AK10" t="s">
        <v>581</v>
      </c>
      <c r="AL10" t="s">
        <v>258</v>
      </c>
    </row>
    <row r="11" spans="1:43" ht="16.5" thickBot="1" x14ac:dyDescent="0.3">
      <c r="B11" t="s">
        <v>151</v>
      </c>
      <c r="D11" s="2"/>
      <c r="E11" s="336"/>
      <c r="F11" s="336" t="s">
        <v>906</v>
      </c>
      <c r="G11" s="99"/>
      <c r="H11" s="33" t="s">
        <v>828</v>
      </c>
      <c r="I11" s="33"/>
      <c r="J11" s="33"/>
      <c r="K11" s="33"/>
      <c r="L11" s="77"/>
      <c r="M11" s="39" t="s">
        <v>30</v>
      </c>
      <c r="R11" t="s">
        <v>595</v>
      </c>
      <c r="S11" t="s">
        <v>543</v>
      </c>
      <c r="T11" s="117">
        <v>45145</v>
      </c>
      <c r="U11" s="164">
        <v>60000</v>
      </c>
      <c r="V11" s="3" t="s">
        <v>21</v>
      </c>
      <c r="W11" s="3" t="s">
        <v>245</v>
      </c>
      <c r="X11" t="s">
        <v>239</v>
      </c>
      <c r="Y11">
        <v>2023017932</v>
      </c>
      <c r="Z11" s="3" t="s">
        <v>309</v>
      </c>
      <c r="AB11" s="164">
        <v>0</v>
      </c>
      <c r="AC11" s="164">
        <f t="shared" si="3"/>
        <v>60000</v>
      </c>
      <c r="AD11" s="118">
        <v>0</v>
      </c>
      <c r="AE11" s="118">
        <v>12.67</v>
      </c>
      <c r="AF11" s="118">
        <v>0.33</v>
      </c>
      <c r="AG11" s="118">
        <v>13</v>
      </c>
      <c r="AH11" s="118">
        <v>12.67</v>
      </c>
      <c r="AI11" s="120">
        <f t="shared" si="4"/>
        <v>1</v>
      </c>
      <c r="AJ11" s="121">
        <f t="shared" si="5"/>
        <v>4735.5958958168903</v>
      </c>
      <c r="AK11" t="s">
        <v>596</v>
      </c>
      <c r="AL11" t="s">
        <v>597</v>
      </c>
    </row>
    <row r="12" spans="1:43" ht="15.75" thickTop="1" x14ac:dyDescent="0.25">
      <c r="B12" s="6" t="s">
        <v>95</v>
      </c>
      <c r="D12" s="2"/>
      <c r="E12" s="101"/>
      <c r="F12" s="101"/>
      <c r="G12" s="99"/>
      <c r="H12" s="357" t="s">
        <v>832</v>
      </c>
      <c r="I12" s="33"/>
      <c r="J12" s="33"/>
      <c r="K12" s="41" t="s">
        <v>52</v>
      </c>
      <c r="L12" s="42"/>
      <c r="M12" s="97"/>
      <c r="R12" t="s">
        <v>586</v>
      </c>
      <c r="S12" t="s">
        <v>587</v>
      </c>
      <c r="T12" s="117">
        <v>44673</v>
      </c>
      <c r="U12" s="164">
        <v>42000</v>
      </c>
      <c r="V12" s="3" t="s">
        <v>21</v>
      </c>
      <c r="W12" s="3" t="s">
        <v>245</v>
      </c>
      <c r="X12" t="s">
        <v>239</v>
      </c>
      <c r="Y12">
        <v>2022013040</v>
      </c>
      <c r="Z12" s="3" t="s">
        <v>309</v>
      </c>
      <c r="AB12" s="164">
        <v>0</v>
      </c>
      <c r="AC12" s="164">
        <f t="shared" si="3"/>
        <v>42000</v>
      </c>
      <c r="AD12" s="118">
        <v>0</v>
      </c>
      <c r="AE12" s="118">
        <v>9.98</v>
      </c>
      <c r="AF12" s="118">
        <v>0.25</v>
      </c>
      <c r="AG12" s="118">
        <v>10.23</v>
      </c>
      <c r="AH12" s="118">
        <v>9.98</v>
      </c>
      <c r="AI12" s="120">
        <f t="shared" si="4"/>
        <v>1</v>
      </c>
      <c r="AJ12" s="121">
        <f t="shared" si="5"/>
        <v>4208.4168336673347</v>
      </c>
      <c r="AK12" t="s">
        <v>588</v>
      </c>
      <c r="AL12" t="s">
        <v>589</v>
      </c>
    </row>
    <row r="13" spans="1:43" ht="15.75" x14ac:dyDescent="0.25">
      <c r="B13" s="6"/>
      <c r="D13" s="2"/>
      <c r="E13" s="101"/>
      <c r="F13" s="101"/>
      <c r="G13" s="99"/>
      <c r="H13" s="322" t="s">
        <v>829</v>
      </c>
      <c r="I13" s="33"/>
      <c r="J13" s="33"/>
      <c r="K13" s="320" t="s">
        <v>833</v>
      </c>
      <c r="L13" s="319"/>
      <c r="M13" s="97"/>
      <c r="R13" t="s">
        <v>564</v>
      </c>
      <c r="S13" t="s">
        <v>565</v>
      </c>
      <c r="T13" s="117">
        <v>44770</v>
      </c>
      <c r="U13" s="164">
        <v>225000</v>
      </c>
      <c r="V13" s="3" t="s">
        <v>21</v>
      </c>
      <c r="W13" s="3" t="s">
        <v>245</v>
      </c>
      <c r="X13" t="s">
        <v>239</v>
      </c>
      <c r="Y13">
        <v>2022020810</v>
      </c>
      <c r="Z13" s="3" t="s">
        <v>309</v>
      </c>
      <c r="AB13" s="164">
        <v>0</v>
      </c>
      <c r="AC13" s="164">
        <f t="shared" si="3"/>
        <v>225000</v>
      </c>
      <c r="AD13" s="118">
        <v>0</v>
      </c>
      <c r="AE13" s="118">
        <v>77.16</v>
      </c>
      <c r="AF13" s="118">
        <v>0.84</v>
      </c>
      <c r="AG13" s="118">
        <v>78</v>
      </c>
      <c r="AH13" s="118">
        <v>77.16</v>
      </c>
      <c r="AI13" s="120">
        <f t="shared" si="4"/>
        <v>1</v>
      </c>
      <c r="AJ13" s="121">
        <f t="shared" si="5"/>
        <v>2916.0186625194401</v>
      </c>
      <c r="AK13" t="s">
        <v>566</v>
      </c>
      <c r="AL13" t="s">
        <v>567</v>
      </c>
      <c r="AM13" s="272">
        <f>SUM(AC10:AC13)</f>
        <v>377000</v>
      </c>
      <c r="AN13" s="273">
        <f>SUM(AH10:AH13)</f>
        <v>113.69</v>
      </c>
      <c r="AO13" s="119">
        <f>AM13/AN13</f>
        <v>3316.0348315595038</v>
      </c>
      <c r="AP13" s="3">
        <v>4</v>
      </c>
      <c r="AQ13" s="176" t="s">
        <v>8</v>
      </c>
    </row>
    <row r="14" spans="1:43" ht="16.5" thickBot="1" x14ac:dyDescent="0.3">
      <c r="D14" s="2"/>
      <c r="E14" s="105"/>
      <c r="F14" s="106"/>
      <c r="G14" s="107"/>
      <c r="H14" s="358" t="s">
        <v>850</v>
      </c>
      <c r="I14" s="89"/>
      <c r="J14" s="33"/>
      <c r="K14" s="342" t="s">
        <v>851</v>
      </c>
      <c r="L14" s="322"/>
      <c r="M14" s="97"/>
      <c r="AC14" s="271">
        <f>SUM(AC4:AC13)</f>
        <v>990295</v>
      </c>
      <c r="AH14" s="265">
        <f>SUM(AH4:AH13)</f>
        <v>281.63</v>
      </c>
      <c r="AI14" s="158" t="s">
        <v>554</v>
      </c>
      <c r="AJ14" s="122">
        <f>AVERAGE(AJ4:AJ13)</f>
        <v>3716.4885346856363</v>
      </c>
    </row>
    <row r="15" spans="1:43" ht="16.5" thickTop="1" thickBot="1" x14ac:dyDescent="0.3">
      <c r="C15" s="38" t="s">
        <v>24</v>
      </c>
      <c r="D15" s="38" t="s">
        <v>26</v>
      </c>
      <c r="E15" s="36" t="s">
        <v>25</v>
      </c>
      <c r="F15" s="35"/>
      <c r="G15" s="36" t="s">
        <v>27</v>
      </c>
      <c r="H15" s="36"/>
      <c r="I15" s="37"/>
      <c r="J15" s="73"/>
      <c r="K15" s="79"/>
      <c r="L15" s="108"/>
      <c r="M15" s="99"/>
      <c r="N15" s="38" t="s">
        <v>37</v>
      </c>
      <c r="AI15" s="317" t="s">
        <v>821</v>
      </c>
      <c r="AJ15" s="318">
        <f>AC14/AH14</f>
        <v>3516.2979796186487</v>
      </c>
    </row>
    <row r="16" spans="1:43" ht="17.25" thickTop="1" thickBot="1" x14ac:dyDescent="0.3">
      <c r="C16" s="97"/>
      <c r="D16" s="88"/>
      <c r="E16" s="101"/>
      <c r="F16" s="99"/>
      <c r="G16" s="33"/>
      <c r="H16" s="33"/>
      <c r="I16" s="33"/>
      <c r="J16" s="43" t="s">
        <v>51</v>
      </c>
      <c r="K16" s="44"/>
      <c r="L16" s="101" t="s">
        <v>828</v>
      </c>
      <c r="M16" s="99"/>
      <c r="N16" s="96"/>
      <c r="AI16" s="165" t="s">
        <v>686</v>
      </c>
      <c r="AJ16" s="170" t="s">
        <v>876</v>
      </c>
    </row>
    <row r="17" spans="3:43" ht="16.5" thickTop="1" thickBot="1" x14ac:dyDescent="0.3">
      <c r="C17" s="332" t="s">
        <v>828</v>
      </c>
      <c r="D17" s="330" t="s">
        <v>828</v>
      </c>
      <c r="E17" s="335" t="s">
        <v>828</v>
      </c>
      <c r="F17" s="335"/>
      <c r="G17" s="5"/>
      <c r="H17" s="33" t="s">
        <v>828</v>
      </c>
      <c r="I17" s="33"/>
      <c r="J17" s="362" t="s">
        <v>871</v>
      </c>
      <c r="K17" s="87" t="s">
        <v>853</v>
      </c>
      <c r="L17" s="101"/>
      <c r="M17" s="99" t="s">
        <v>831</v>
      </c>
      <c r="N17" s="96" t="s">
        <v>828</v>
      </c>
    </row>
    <row r="18" spans="3:43" ht="16.5" thickTop="1" x14ac:dyDescent="0.25">
      <c r="C18" s="354" t="s">
        <v>832</v>
      </c>
      <c r="D18" s="359" t="s">
        <v>831</v>
      </c>
      <c r="E18" s="335"/>
      <c r="F18" s="335" t="s">
        <v>831</v>
      </c>
      <c r="G18" s="99"/>
      <c r="H18" s="237" t="s">
        <v>831</v>
      </c>
      <c r="I18" s="41" t="s">
        <v>49</v>
      </c>
      <c r="J18" s="42"/>
      <c r="K18" s="81"/>
      <c r="L18" s="336" t="s">
        <v>829</v>
      </c>
      <c r="M18" s="334"/>
      <c r="N18" s="355" t="s">
        <v>832</v>
      </c>
    </row>
    <row r="19" spans="3:43" ht="15.75" x14ac:dyDescent="0.25">
      <c r="C19" s="333" t="s">
        <v>829</v>
      </c>
      <c r="D19" s="328" t="s">
        <v>829</v>
      </c>
      <c r="E19" s="336" t="s">
        <v>829</v>
      </c>
      <c r="F19" s="336"/>
      <c r="G19" s="334"/>
      <c r="H19" s="91" t="s">
        <v>829</v>
      </c>
      <c r="I19" s="45" t="s">
        <v>50</v>
      </c>
      <c r="J19" s="42"/>
      <c r="K19" s="81"/>
      <c r="L19" s="336"/>
      <c r="M19" s="334" t="s">
        <v>906</v>
      </c>
      <c r="N19" s="341" t="s">
        <v>829</v>
      </c>
      <c r="R19" t="s">
        <v>549</v>
      </c>
    </row>
    <row r="20" spans="3:43" ht="15.75" x14ac:dyDescent="0.25">
      <c r="C20" s="343" t="s">
        <v>906</v>
      </c>
      <c r="D20" s="344" t="s">
        <v>850</v>
      </c>
      <c r="E20" s="336"/>
      <c r="F20" s="336" t="s">
        <v>906</v>
      </c>
      <c r="G20" s="334"/>
      <c r="H20" s="367" t="s">
        <v>850</v>
      </c>
      <c r="I20" s="75" t="s">
        <v>828</v>
      </c>
      <c r="J20" s="72"/>
      <c r="K20" s="81"/>
      <c r="L20" s="101"/>
      <c r="M20" s="99"/>
      <c r="N20" s="356" t="s">
        <v>906</v>
      </c>
      <c r="R20" s="368" t="s">
        <v>555</v>
      </c>
      <c r="S20" s="368" t="s">
        <v>556</v>
      </c>
      <c r="T20" s="117">
        <v>44718</v>
      </c>
      <c r="U20" s="369">
        <v>106000</v>
      </c>
      <c r="V20" s="126" t="s">
        <v>21</v>
      </c>
      <c r="W20" s="126" t="s">
        <v>245</v>
      </c>
      <c r="X20" s="368" t="s">
        <v>255</v>
      </c>
      <c r="Y20" s="126">
        <v>2022016678</v>
      </c>
      <c r="Z20" s="126" t="s">
        <v>240</v>
      </c>
      <c r="AA20" s="126" t="s">
        <v>557</v>
      </c>
      <c r="AB20" s="369">
        <v>0</v>
      </c>
      <c r="AC20" s="369">
        <f>U20-AB20</f>
        <v>106000</v>
      </c>
      <c r="AD20" s="370">
        <v>4.08</v>
      </c>
      <c r="AE20" s="370">
        <v>54.95</v>
      </c>
      <c r="AF20" s="370">
        <v>1.21</v>
      </c>
      <c r="AG20" s="370">
        <v>60.24</v>
      </c>
      <c r="AH20" s="370">
        <v>59.03</v>
      </c>
      <c r="AI20" s="371">
        <f>AE20/AH20</f>
        <v>0.93088260206674578</v>
      </c>
      <c r="AJ20" s="372">
        <f>AC20/AH20</f>
        <v>1795.6971031678806</v>
      </c>
      <c r="AK20" s="368" t="s">
        <v>558</v>
      </c>
      <c r="AL20" s="368" t="s">
        <v>559</v>
      </c>
    </row>
    <row r="21" spans="3:43" x14ac:dyDescent="0.25">
      <c r="C21" s="97"/>
      <c r="D21" s="88"/>
      <c r="E21" s="101"/>
      <c r="F21" s="101"/>
      <c r="G21" s="99"/>
      <c r="H21" s="33"/>
      <c r="I21" s="75"/>
      <c r="J21" s="72" t="s">
        <v>836</v>
      </c>
      <c r="K21" s="81"/>
      <c r="L21" s="101"/>
      <c r="M21" s="99"/>
      <c r="N21" s="96"/>
    </row>
    <row r="22" spans="3:43" ht="15" customHeight="1" x14ac:dyDescent="0.25">
      <c r="C22" s="97"/>
      <c r="D22" s="88"/>
      <c r="E22" s="101"/>
      <c r="F22" s="101"/>
      <c r="G22" s="99"/>
      <c r="H22" s="33"/>
      <c r="I22" s="338" t="s">
        <v>829</v>
      </c>
      <c r="J22" s="337"/>
      <c r="K22" s="323"/>
      <c r="L22" s="101"/>
      <c r="M22" s="99"/>
      <c r="N22" s="97"/>
      <c r="R22" s="460" t="s">
        <v>846</v>
      </c>
      <c r="S22" s="460"/>
      <c r="T22" s="460"/>
      <c r="U22" s="70" t="s">
        <v>792</v>
      </c>
      <c r="V22" s="237"/>
      <c r="W22" s="237"/>
      <c r="X22" s="33"/>
      <c r="Y22" s="33"/>
      <c r="Z22" s="237"/>
      <c r="AA22" s="33"/>
      <c r="AB22" s="236"/>
      <c r="AC22" s="236"/>
      <c r="AD22" s="238"/>
      <c r="AE22" s="238"/>
      <c r="AF22" s="238"/>
      <c r="AG22" s="238"/>
      <c r="AH22" s="238"/>
      <c r="AI22" s="239"/>
      <c r="AJ22" s="236"/>
      <c r="AK22" s="33"/>
      <c r="AL22" s="33"/>
    </row>
    <row r="23" spans="3:43" ht="15.75" customHeight="1" thickBot="1" x14ac:dyDescent="0.3">
      <c r="C23" s="97"/>
      <c r="D23" s="88"/>
      <c r="E23" s="101"/>
      <c r="F23" s="101"/>
      <c r="G23" s="101"/>
      <c r="H23" s="366"/>
      <c r="I23" s="339"/>
      <c r="J23" s="337" t="s">
        <v>907</v>
      </c>
      <c r="K23" s="340"/>
      <c r="L23" s="101"/>
      <c r="M23" s="99"/>
      <c r="N23" s="97"/>
      <c r="R23" s="460"/>
      <c r="S23" s="460"/>
      <c r="T23" s="460"/>
      <c r="U23" s="458" t="s">
        <v>219</v>
      </c>
      <c r="V23" s="458" t="s">
        <v>220</v>
      </c>
      <c r="W23" s="458" t="s">
        <v>221</v>
      </c>
      <c r="X23" s="458" t="s">
        <v>222</v>
      </c>
      <c r="Y23" s="458" t="s">
        <v>231</v>
      </c>
      <c r="Z23" s="458" t="s">
        <v>553</v>
      </c>
      <c r="AA23" s="458" t="s">
        <v>232</v>
      </c>
      <c r="AB23" s="458" t="s">
        <v>223</v>
      </c>
      <c r="AC23" s="458" t="s">
        <v>224</v>
      </c>
      <c r="AD23" s="458" t="s">
        <v>225</v>
      </c>
      <c r="AE23" s="458" t="s">
        <v>226</v>
      </c>
      <c r="AF23" s="458" t="s">
        <v>227</v>
      </c>
      <c r="AG23" s="458" t="s">
        <v>228</v>
      </c>
      <c r="AH23" s="458" t="s">
        <v>229</v>
      </c>
      <c r="AI23" s="458" t="s">
        <v>887</v>
      </c>
      <c r="AJ23" s="458" t="s">
        <v>548</v>
      </c>
      <c r="AK23" s="458" t="s">
        <v>234</v>
      </c>
      <c r="AL23" s="458" t="s">
        <v>235</v>
      </c>
    </row>
    <row r="24" spans="3:43" ht="15.75" customHeight="1" thickTop="1" x14ac:dyDescent="0.25">
      <c r="C24" s="38" t="s">
        <v>31</v>
      </c>
      <c r="D24" s="38" t="s">
        <v>32</v>
      </c>
      <c r="E24" s="36" t="s">
        <v>33</v>
      </c>
      <c r="F24" s="35"/>
      <c r="G24" s="36" t="s">
        <v>34</v>
      </c>
      <c r="H24" s="42"/>
      <c r="I24" s="37"/>
      <c r="J24" s="94"/>
      <c r="K24" s="36" t="s">
        <v>35</v>
      </c>
      <c r="L24" s="36"/>
      <c r="M24" s="37"/>
      <c r="N24" s="38" t="s">
        <v>36</v>
      </c>
      <c r="R24" s="460"/>
      <c r="S24" s="460"/>
      <c r="T24" s="460"/>
      <c r="U24" s="458"/>
      <c r="V24" s="458" t="s">
        <v>220</v>
      </c>
      <c r="W24" s="458" t="s">
        <v>221</v>
      </c>
      <c r="X24" s="458" t="s">
        <v>222</v>
      </c>
      <c r="Y24" s="458" t="s">
        <v>231</v>
      </c>
      <c r="Z24" s="458" t="s">
        <v>233</v>
      </c>
      <c r="AA24" s="458" t="s">
        <v>232</v>
      </c>
      <c r="AB24" s="458" t="s">
        <v>223</v>
      </c>
      <c r="AC24" s="458" t="s">
        <v>224</v>
      </c>
      <c r="AD24" s="458" t="s">
        <v>225</v>
      </c>
      <c r="AE24" s="458" t="s">
        <v>226</v>
      </c>
      <c r="AF24" s="458" t="s">
        <v>227</v>
      </c>
      <c r="AG24" s="458" t="s">
        <v>228</v>
      </c>
      <c r="AH24" s="458" t="s">
        <v>229</v>
      </c>
      <c r="AI24" s="458" t="s">
        <v>547</v>
      </c>
      <c r="AJ24" s="458" t="s">
        <v>548</v>
      </c>
      <c r="AK24" s="458" t="s">
        <v>234</v>
      </c>
      <c r="AL24" s="458" t="s">
        <v>235</v>
      </c>
      <c r="AM24" s="450" t="s">
        <v>823</v>
      </c>
      <c r="AN24" s="450" t="s">
        <v>824</v>
      </c>
      <c r="AO24" s="450" t="s">
        <v>825</v>
      </c>
      <c r="AP24" s="450" t="s">
        <v>826</v>
      </c>
      <c r="AQ24" s="450" t="s">
        <v>827</v>
      </c>
    </row>
    <row r="25" spans="3:43" ht="15.75" customHeight="1" x14ac:dyDescent="0.25">
      <c r="C25" s="97"/>
      <c r="D25" s="99"/>
      <c r="E25" s="33"/>
      <c r="F25" s="88"/>
      <c r="G25" s="72"/>
      <c r="H25" s="72"/>
      <c r="I25" s="4"/>
      <c r="J25" s="88"/>
      <c r="K25" s="33"/>
      <c r="L25" s="33"/>
      <c r="M25" s="88"/>
      <c r="N25" s="97"/>
      <c r="R25" s="173" t="s">
        <v>216</v>
      </c>
      <c r="S25" s="173" t="s">
        <v>217</v>
      </c>
      <c r="T25" s="173" t="s">
        <v>218</v>
      </c>
      <c r="U25" s="458"/>
      <c r="V25" s="458"/>
      <c r="W25" s="458"/>
      <c r="X25" s="458" t="s">
        <v>222</v>
      </c>
      <c r="Y25" s="458"/>
      <c r="Z25" s="458"/>
      <c r="AA25" s="458"/>
      <c r="AB25" s="458" t="s">
        <v>223</v>
      </c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0"/>
      <c r="AN25" s="450"/>
      <c r="AO25" s="450"/>
      <c r="AP25" s="450"/>
      <c r="AQ25" s="450"/>
    </row>
    <row r="26" spans="3:43" ht="15" customHeight="1" x14ac:dyDescent="0.25">
      <c r="C26" s="97" t="s">
        <v>828</v>
      </c>
      <c r="D26" s="99" t="s">
        <v>828</v>
      </c>
      <c r="E26" s="33" t="s">
        <v>828</v>
      </c>
      <c r="F26" s="88"/>
      <c r="G26" s="69" t="s">
        <v>828</v>
      </c>
      <c r="H26" s="4"/>
      <c r="I26" s="33"/>
      <c r="J26" s="88"/>
      <c r="K26" s="33" t="s">
        <v>828</v>
      </c>
      <c r="L26" s="33"/>
      <c r="M26" s="88"/>
      <c r="N26" s="97" t="s">
        <v>828</v>
      </c>
      <c r="R26" t="s">
        <v>617</v>
      </c>
      <c r="S26" t="s">
        <v>618</v>
      </c>
      <c r="T26" s="117">
        <v>44655</v>
      </c>
      <c r="U26" s="164">
        <v>320000</v>
      </c>
      <c r="V26" s="3" t="s">
        <v>21</v>
      </c>
      <c r="W26" s="3" t="s">
        <v>245</v>
      </c>
      <c r="X26" t="s">
        <v>250</v>
      </c>
      <c r="Y26">
        <v>2022008906</v>
      </c>
      <c r="Z26" s="3" t="s">
        <v>240</v>
      </c>
      <c r="AB26" s="164">
        <v>0</v>
      </c>
      <c r="AC26" s="164">
        <f>U26-AB26</f>
        <v>320000</v>
      </c>
      <c r="AD26" s="118">
        <v>19.309999999999999</v>
      </c>
      <c r="AE26" s="118">
        <v>68</v>
      </c>
      <c r="AF26" s="118">
        <v>6.13</v>
      </c>
      <c r="AG26" s="118">
        <v>93.44</v>
      </c>
      <c r="AH26" s="118">
        <v>87.31</v>
      </c>
      <c r="AI26" s="120">
        <f t="shared" ref="AI26:AI31" si="6">(AE26/AH26)</f>
        <v>0.77883403962890851</v>
      </c>
      <c r="AJ26" s="121">
        <f>AC26/AH26</f>
        <v>3665.1013629595691</v>
      </c>
      <c r="AK26" t="s">
        <v>619</v>
      </c>
      <c r="AL26" t="s">
        <v>620</v>
      </c>
      <c r="AM26" s="272">
        <f>SUM(AC26)</f>
        <v>320000</v>
      </c>
      <c r="AN26" s="273">
        <f>SUM(AH26)</f>
        <v>87.31</v>
      </c>
      <c r="AO26" s="119">
        <f>AM26/AN26</f>
        <v>3665.1013629595691</v>
      </c>
      <c r="AP26" s="3">
        <v>1</v>
      </c>
      <c r="AQ26" s="176" t="s">
        <v>11</v>
      </c>
    </row>
    <row r="27" spans="3:43" ht="15" customHeight="1" x14ac:dyDescent="0.25">
      <c r="C27" s="348" t="s">
        <v>834</v>
      </c>
      <c r="D27" s="349" t="s">
        <v>834</v>
      </c>
      <c r="E27" s="91"/>
      <c r="F27" s="88" t="s">
        <v>831</v>
      </c>
      <c r="G27" s="81" t="s">
        <v>835</v>
      </c>
      <c r="H27" s="42" t="s">
        <v>48</v>
      </c>
      <c r="I27" s="33"/>
      <c r="J27" s="88"/>
      <c r="K27" s="91"/>
      <c r="L27" s="33" t="s">
        <v>835</v>
      </c>
      <c r="M27" s="88"/>
      <c r="N27" s="354" t="s">
        <v>832</v>
      </c>
      <c r="R27" t="s">
        <v>640</v>
      </c>
      <c r="S27" t="s">
        <v>641</v>
      </c>
      <c r="T27" s="117">
        <v>44974</v>
      </c>
      <c r="U27" s="164">
        <v>149900</v>
      </c>
      <c r="V27" s="3" t="s">
        <v>21</v>
      </c>
      <c r="W27" s="3" t="s">
        <v>245</v>
      </c>
      <c r="X27" t="s">
        <v>239</v>
      </c>
      <c r="Y27">
        <v>2023003398</v>
      </c>
      <c r="Z27" s="3" t="s">
        <v>309</v>
      </c>
      <c r="AB27" s="164">
        <v>0</v>
      </c>
      <c r="AC27" s="164">
        <f t="shared" ref="AC27:AC31" si="7">U27-AB27</f>
        <v>149900</v>
      </c>
      <c r="AD27" s="118">
        <v>0</v>
      </c>
      <c r="AE27" s="118">
        <v>30</v>
      </c>
      <c r="AF27" s="118">
        <v>0</v>
      </c>
      <c r="AG27" s="118">
        <v>30</v>
      </c>
      <c r="AH27" s="118">
        <v>30</v>
      </c>
      <c r="AI27" s="120">
        <f t="shared" si="6"/>
        <v>1</v>
      </c>
      <c r="AJ27" s="121">
        <f t="shared" ref="AJ27:AJ31" si="8">AC27/AH27</f>
        <v>4996.666666666667</v>
      </c>
      <c r="AK27" t="s">
        <v>642</v>
      </c>
      <c r="AL27" t="s">
        <v>643</v>
      </c>
    </row>
    <row r="28" spans="3:43" ht="15" customHeight="1" x14ac:dyDescent="0.25">
      <c r="C28" s="333" t="s">
        <v>829</v>
      </c>
      <c r="D28" s="334" t="s">
        <v>829</v>
      </c>
      <c r="E28" s="322" t="s">
        <v>829</v>
      </c>
      <c r="F28" s="328"/>
      <c r="G28" s="84" t="s">
        <v>829</v>
      </c>
      <c r="H28" s="322" t="s">
        <v>828</v>
      </c>
      <c r="I28" s="322" t="s">
        <v>834</v>
      </c>
      <c r="J28" s="328"/>
      <c r="K28" s="322" t="s">
        <v>829</v>
      </c>
      <c r="L28" s="322"/>
      <c r="M28" s="328"/>
      <c r="N28" s="333" t="s">
        <v>829</v>
      </c>
      <c r="R28" t="s">
        <v>613</v>
      </c>
      <c r="S28" t="s">
        <v>614</v>
      </c>
      <c r="T28" s="117">
        <v>44966</v>
      </c>
      <c r="U28" s="164">
        <v>310000</v>
      </c>
      <c r="V28" s="3" t="s">
        <v>21</v>
      </c>
      <c r="W28" s="3" t="s">
        <v>245</v>
      </c>
      <c r="X28" t="s">
        <v>255</v>
      </c>
      <c r="Y28">
        <v>2023002951</v>
      </c>
      <c r="Z28" s="3" t="s">
        <v>309</v>
      </c>
      <c r="AA28" t="s">
        <v>615</v>
      </c>
      <c r="AB28" s="164">
        <v>0</v>
      </c>
      <c r="AC28" s="164">
        <f t="shared" si="7"/>
        <v>310000</v>
      </c>
      <c r="AD28" s="118">
        <v>0</v>
      </c>
      <c r="AE28" s="118">
        <v>88.039999999999992</v>
      </c>
      <c r="AF28" s="118">
        <v>2.7</v>
      </c>
      <c r="AG28" s="118">
        <v>90.74</v>
      </c>
      <c r="AH28" s="118">
        <v>88.039999999999992</v>
      </c>
      <c r="AI28" s="120">
        <f t="shared" si="6"/>
        <v>1</v>
      </c>
      <c r="AJ28" s="121">
        <f t="shared" si="8"/>
        <v>3521.1267605633807</v>
      </c>
      <c r="AK28" t="s">
        <v>616</v>
      </c>
      <c r="AL28" t="s">
        <v>452</v>
      </c>
    </row>
    <row r="29" spans="3:43" ht="15.75" x14ac:dyDescent="0.25">
      <c r="C29" s="343" t="s">
        <v>906</v>
      </c>
      <c r="D29" s="345" t="s">
        <v>906</v>
      </c>
      <c r="E29" s="322"/>
      <c r="F29" s="328" t="s">
        <v>850</v>
      </c>
      <c r="G29" s="84" t="s">
        <v>907</v>
      </c>
      <c r="H29" s="322" t="s">
        <v>829</v>
      </c>
      <c r="I29" s="322" t="s">
        <v>850</v>
      </c>
      <c r="J29" s="328"/>
      <c r="K29" s="322"/>
      <c r="L29" s="322" t="s">
        <v>850</v>
      </c>
      <c r="M29" s="328"/>
      <c r="N29" s="343" t="s">
        <v>906</v>
      </c>
      <c r="R29" t="s">
        <v>644</v>
      </c>
      <c r="S29" t="s">
        <v>645</v>
      </c>
      <c r="T29" s="117">
        <v>45250</v>
      </c>
      <c r="U29" s="164">
        <v>150000</v>
      </c>
      <c r="V29" s="3" t="s">
        <v>21</v>
      </c>
      <c r="W29" s="3" t="s">
        <v>245</v>
      </c>
      <c r="X29" t="s">
        <v>239</v>
      </c>
      <c r="Y29">
        <v>2023025121</v>
      </c>
      <c r="Z29" s="3" t="s">
        <v>309</v>
      </c>
      <c r="AB29" s="164">
        <v>0</v>
      </c>
      <c r="AC29" s="164">
        <f t="shared" si="7"/>
        <v>150000</v>
      </c>
      <c r="AD29" s="118">
        <v>0</v>
      </c>
      <c r="AE29" s="118">
        <v>29.03</v>
      </c>
      <c r="AF29" s="118">
        <v>0.61</v>
      </c>
      <c r="AG29" s="118">
        <v>29.64</v>
      </c>
      <c r="AH29" s="118">
        <v>29.03</v>
      </c>
      <c r="AI29" s="120">
        <f t="shared" si="6"/>
        <v>1</v>
      </c>
      <c r="AJ29" s="121">
        <f t="shared" si="8"/>
        <v>5167.0685497760933</v>
      </c>
      <c r="AK29" t="s">
        <v>646</v>
      </c>
      <c r="AL29" t="s">
        <v>647</v>
      </c>
      <c r="AM29" s="272">
        <f>SUM(AC27:AC29)</f>
        <v>609900</v>
      </c>
      <c r="AN29" s="273">
        <f>SUM(AH27:AH29)</f>
        <v>147.07</v>
      </c>
      <c r="AO29" s="119">
        <f>AM29/AN29</f>
        <v>4147.0048276330999</v>
      </c>
      <c r="AP29" s="3">
        <v>3</v>
      </c>
      <c r="AQ29" s="176" t="s">
        <v>13</v>
      </c>
    </row>
    <row r="30" spans="3:43" ht="15" customHeight="1" thickBot="1" x14ac:dyDescent="0.3">
      <c r="C30" s="97"/>
      <c r="D30" s="99"/>
      <c r="E30" s="33"/>
      <c r="F30" s="90"/>
      <c r="G30" s="81"/>
      <c r="H30" s="33"/>
      <c r="I30" s="33"/>
      <c r="J30" s="88"/>
      <c r="K30" s="33"/>
      <c r="L30" s="33"/>
      <c r="M30" s="88"/>
      <c r="N30" s="97"/>
      <c r="R30" t="s">
        <v>629</v>
      </c>
      <c r="S30" t="s">
        <v>630</v>
      </c>
      <c r="T30" s="117">
        <v>44683</v>
      </c>
      <c r="U30" s="164">
        <v>49500</v>
      </c>
      <c r="V30" s="3" t="s">
        <v>21</v>
      </c>
      <c r="W30" s="3" t="s">
        <v>245</v>
      </c>
      <c r="X30" t="s">
        <v>239</v>
      </c>
      <c r="Y30">
        <v>2022014756</v>
      </c>
      <c r="Z30" s="3" t="s">
        <v>309</v>
      </c>
      <c r="AB30" s="164">
        <v>0</v>
      </c>
      <c r="AC30" s="164">
        <f t="shared" si="7"/>
        <v>49500</v>
      </c>
      <c r="AD30" s="118">
        <v>0</v>
      </c>
      <c r="AE30" s="118">
        <v>12.72</v>
      </c>
      <c r="AF30" s="118">
        <v>2.1800000000000002</v>
      </c>
      <c r="AG30" s="118">
        <v>14.9</v>
      </c>
      <c r="AH30" s="118">
        <v>12.72</v>
      </c>
      <c r="AI30" s="120">
        <f t="shared" si="6"/>
        <v>1</v>
      </c>
      <c r="AJ30" s="121">
        <f t="shared" si="8"/>
        <v>3891.5094339622638</v>
      </c>
      <c r="AK30" t="s">
        <v>631</v>
      </c>
      <c r="AL30" t="s">
        <v>632</v>
      </c>
    </row>
    <row r="31" spans="3:43" ht="15.75" thickTop="1" x14ac:dyDescent="0.25">
      <c r="C31" s="38" t="s">
        <v>43</v>
      </c>
      <c r="D31" s="38" t="s">
        <v>42</v>
      </c>
      <c r="E31" s="36" t="s">
        <v>41</v>
      </c>
      <c r="F31" s="36"/>
      <c r="G31" s="37"/>
      <c r="H31" s="36" t="s">
        <v>40</v>
      </c>
      <c r="I31" s="36"/>
      <c r="J31" s="37"/>
      <c r="K31" s="36" t="s">
        <v>39</v>
      </c>
      <c r="L31" s="36"/>
      <c r="M31" s="37"/>
      <c r="N31" s="38" t="s">
        <v>38</v>
      </c>
      <c r="R31" t="s">
        <v>625</v>
      </c>
      <c r="S31" t="s">
        <v>626</v>
      </c>
      <c r="T31" s="117">
        <v>45057</v>
      </c>
      <c r="U31" s="164">
        <v>34500</v>
      </c>
      <c r="V31" s="3" t="s">
        <v>21</v>
      </c>
      <c r="W31" s="3" t="s">
        <v>245</v>
      </c>
      <c r="X31" t="s">
        <v>239</v>
      </c>
      <c r="Y31">
        <v>2023012121</v>
      </c>
      <c r="Z31" s="3" t="s">
        <v>309</v>
      </c>
      <c r="AB31" s="164">
        <v>0</v>
      </c>
      <c r="AC31" s="164">
        <f t="shared" si="7"/>
        <v>34500</v>
      </c>
      <c r="AD31" s="118">
        <v>0</v>
      </c>
      <c r="AE31" s="118">
        <v>9.08</v>
      </c>
      <c r="AF31" s="118">
        <v>0.12</v>
      </c>
      <c r="AG31" s="118">
        <v>9.1999999999999993</v>
      </c>
      <c r="AH31" s="118">
        <v>9.08</v>
      </c>
      <c r="AI31" s="120">
        <f t="shared" si="6"/>
        <v>1</v>
      </c>
      <c r="AJ31" s="121">
        <f t="shared" si="8"/>
        <v>3799.5594713656387</v>
      </c>
      <c r="AK31" t="s">
        <v>627</v>
      </c>
      <c r="AL31" t="s">
        <v>628</v>
      </c>
      <c r="AM31" s="272">
        <f>SUM(AC30:AC31)</f>
        <v>84000</v>
      </c>
      <c r="AN31" s="273">
        <f>SUM(AH30:AH31)</f>
        <v>21.8</v>
      </c>
      <c r="AO31" s="119">
        <f>AM31/AN31</f>
        <v>3853.2110091743116</v>
      </c>
      <c r="AP31" s="3">
        <v>2</v>
      </c>
      <c r="AQ31" s="176" t="s">
        <v>6</v>
      </c>
    </row>
    <row r="32" spans="3:43" x14ac:dyDescent="0.25">
      <c r="C32" s="82"/>
      <c r="D32" s="81"/>
      <c r="E32" s="33"/>
      <c r="F32" s="33"/>
      <c r="G32" s="88"/>
      <c r="H32" s="33"/>
      <c r="I32" s="33"/>
      <c r="J32" s="88"/>
      <c r="K32" s="33"/>
      <c r="L32" s="33"/>
      <c r="M32" s="88"/>
      <c r="N32" s="77"/>
      <c r="R32" t="s">
        <v>609</v>
      </c>
      <c r="S32" t="s">
        <v>610</v>
      </c>
      <c r="T32" s="117">
        <v>44671</v>
      </c>
      <c r="U32" s="164">
        <v>62000</v>
      </c>
      <c r="V32" s="3" t="s">
        <v>21</v>
      </c>
      <c r="W32" s="3" t="s">
        <v>245</v>
      </c>
      <c r="X32" t="s">
        <v>239</v>
      </c>
      <c r="Y32">
        <v>2022012648</v>
      </c>
      <c r="Z32" s="3" t="s">
        <v>309</v>
      </c>
      <c r="AB32" s="164">
        <v>0</v>
      </c>
      <c r="AC32" s="164">
        <f t="shared" ref="AC32:AC37" si="9">U32-AB32</f>
        <v>62000</v>
      </c>
      <c r="AD32" s="118">
        <v>0</v>
      </c>
      <c r="AE32" s="118">
        <v>18.62</v>
      </c>
      <c r="AF32" s="118">
        <v>0.38</v>
      </c>
      <c r="AG32" s="118">
        <v>19</v>
      </c>
      <c r="AH32" s="118">
        <v>18.62</v>
      </c>
      <c r="AI32" s="120">
        <f t="shared" ref="AI32:AI37" si="10">(AE32/AH32)</f>
        <v>1</v>
      </c>
      <c r="AJ32" s="121">
        <f t="shared" ref="AJ32:AJ37" si="11">AC32/AH32</f>
        <v>3329.7529538131039</v>
      </c>
      <c r="AK32" t="s">
        <v>611</v>
      </c>
      <c r="AL32" t="s">
        <v>612</v>
      </c>
    </row>
    <row r="33" spans="3:43" x14ac:dyDescent="0.25">
      <c r="C33" s="82" t="s">
        <v>828</v>
      </c>
      <c r="D33" s="81" t="s">
        <v>828</v>
      </c>
      <c r="E33" s="33" t="s">
        <v>828</v>
      </c>
      <c r="F33" s="33"/>
      <c r="G33" s="88"/>
      <c r="H33" s="331" t="s">
        <v>828</v>
      </c>
      <c r="I33" s="329"/>
      <c r="J33" s="330"/>
      <c r="K33" s="329" t="s">
        <v>828</v>
      </c>
      <c r="L33" s="329"/>
      <c r="M33" s="88"/>
      <c r="N33" s="77" t="s">
        <v>828</v>
      </c>
      <c r="R33" t="s">
        <v>601</v>
      </c>
      <c r="S33" t="s">
        <v>602</v>
      </c>
      <c r="T33" s="117">
        <v>44736</v>
      </c>
      <c r="U33" s="164">
        <v>61000</v>
      </c>
      <c r="V33" s="3" t="s">
        <v>21</v>
      </c>
      <c r="W33" s="3" t="s">
        <v>245</v>
      </c>
      <c r="X33" t="s">
        <v>239</v>
      </c>
      <c r="Y33">
        <v>2022019263</v>
      </c>
      <c r="Z33" s="3" t="s">
        <v>309</v>
      </c>
      <c r="AB33" s="164">
        <v>0</v>
      </c>
      <c r="AC33" s="164">
        <f t="shared" si="9"/>
        <v>61000</v>
      </c>
      <c r="AD33" s="118">
        <v>0</v>
      </c>
      <c r="AE33" s="118">
        <v>22.97</v>
      </c>
      <c r="AF33" s="118">
        <v>4.26</v>
      </c>
      <c r="AG33" s="118">
        <v>27.23</v>
      </c>
      <c r="AH33" s="118">
        <v>22.97</v>
      </c>
      <c r="AI33" s="120">
        <f t="shared" si="10"/>
        <v>1</v>
      </c>
      <c r="AJ33" s="121">
        <f t="shared" si="11"/>
        <v>2655.6377884196781</v>
      </c>
      <c r="AK33" t="s">
        <v>603</v>
      </c>
      <c r="AL33" t="s">
        <v>604</v>
      </c>
      <c r="AM33" s="272">
        <f>SUM(AC32:AC33)</f>
        <v>123000</v>
      </c>
      <c r="AN33" s="273">
        <f>SUM(AH32:AH33)</f>
        <v>41.59</v>
      </c>
      <c r="AO33" s="119">
        <f>AM33/AN33</f>
        <v>2957.4416927145944</v>
      </c>
      <c r="AP33" s="3">
        <v>2</v>
      </c>
      <c r="AQ33" s="176" t="s">
        <v>17</v>
      </c>
    </row>
    <row r="34" spans="3:43" x14ac:dyDescent="0.25">
      <c r="C34" s="327" t="s">
        <v>836</v>
      </c>
      <c r="D34" s="326" t="s">
        <v>835</v>
      </c>
      <c r="E34" s="33"/>
      <c r="F34" s="33" t="s">
        <v>834</v>
      </c>
      <c r="G34" s="88"/>
      <c r="H34" s="350" t="s">
        <v>834</v>
      </c>
      <c r="I34" s="33"/>
      <c r="J34" s="88"/>
      <c r="K34" s="33"/>
      <c r="L34" s="33" t="s">
        <v>834</v>
      </c>
      <c r="M34" s="88"/>
      <c r="N34" s="352" t="s">
        <v>834</v>
      </c>
      <c r="R34" t="s">
        <v>648</v>
      </c>
      <c r="S34" t="s">
        <v>649</v>
      </c>
      <c r="T34" s="117">
        <v>44932</v>
      </c>
      <c r="U34" s="164">
        <v>73900</v>
      </c>
      <c r="V34" s="3" t="s">
        <v>21</v>
      </c>
      <c r="W34" s="3" t="s">
        <v>245</v>
      </c>
      <c r="X34" t="s">
        <v>239</v>
      </c>
      <c r="Y34">
        <v>2023000531</v>
      </c>
      <c r="Z34" s="3" t="s">
        <v>309</v>
      </c>
      <c r="AB34" s="164">
        <v>0</v>
      </c>
      <c r="AC34" s="164">
        <f t="shared" si="9"/>
        <v>73900</v>
      </c>
      <c r="AD34" s="118">
        <v>0</v>
      </c>
      <c r="AE34" s="118">
        <v>14.24</v>
      </c>
      <c r="AF34" s="118">
        <v>0.42</v>
      </c>
      <c r="AG34" s="118">
        <v>14.66</v>
      </c>
      <c r="AH34" s="118">
        <v>14.24</v>
      </c>
      <c r="AI34" s="120">
        <f t="shared" si="10"/>
        <v>1</v>
      </c>
      <c r="AJ34" s="121">
        <f t="shared" si="11"/>
        <v>5189.606741573034</v>
      </c>
      <c r="AK34" t="s">
        <v>650</v>
      </c>
      <c r="AL34" t="s">
        <v>651</v>
      </c>
    </row>
    <row r="35" spans="3:43" ht="15.75" x14ac:dyDescent="0.25">
      <c r="C35" s="324" t="s">
        <v>829</v>
      </c>
      <c r="D35" s="323" t="s">
        <v>829</v>
      </c>
      <c r="E35" s="322" t="s">
        <v>829</v>
      </c>
      <c r="F35" s="322"/>
      <c r="G35" s="88"/>
      <c r="H35" s="322" t="s">
        <v>829</v>
      </c>
      <c r="I35" s="33"/>
      <c r="J35" s="88"/>
      <c r="K35" s="322" t="s">
        <v>829</v>
      </c>
      <c r="L35" s="322"/>
      <c r="M35" s="88"/>
      <c r="N35" s="321" t="s">
        <v>829</v>
      </c>
      <c r="R35" t="s">
        <v>637</v>
      </c>
      <c r="S35" t="s">
        <v>304</v>
      </c>
      <c r="T35" s="117">
        <v>45079</v>
      </c>
      <c r="U35" s="164">
        <v>49000</v>
      </c>
      <c r="V35" s="3" t="s">
        <v>21</v>
      </c>
      <c r="W35" s="3" t="s">
        <v>245</v>
      </c>
      <c r="X35" t="s">
        <v>239</v>
      </c>
      <c r="Y35">
        <v>2023013546</v>
      </c>
      <c r="Z35" s="3" t="s">
        <v>309</v>
      </c>
      <c r="AB35" s="164">
        <v>0</v>
      </c>
      <c r="AC35" s="164">
        <f t="shared" si="9"/>
        <v>49000</v>
      </c>
      <c r="AD35" s="118">
        <v>0</v>
      </c>
      <c r="AE35" s="118">
        <v>9.86</v>
      </c>
      <c r="AF35" s="118">
        <v>0.7</v>
      </c>
      <c r="AG35" s="118">
        <v>10.56</v>
      </c>
      <c r="AH35" s="118">
        <v>9.86</v>
      </c>
      <c r="AI35" s="120">
        <f t="shared" si="10"/>
        <v>1</v>
      </c>
      <c r="AJ35" s="121">
        <f t="shared" si="11"/>
        <v>4969.5740365111569</v>
      </c>
      <c r="AK35" t="s">
        <v>638</v>
      </c>
      <c r="AL35" t="s">
        <v>639</v>
      </c>
      <c r="AM35" s="272">
        <f>SUM(AC34:AC35)</f>
        <v>122900</v>
      </c>
      <c r="AN35" s="273">
        <f>SUM(AH34:AH35)</f>
        <v>24.1</v>
      </c>
      <c r="AO35" s="119">
        <f>AM35/AN35</f>
        <v>5099.5850622406633</v>
      </c>
      <c r="AP35" s="3">
        <v>2</v>
      </c>
      <c r="AQ35" s="176" t="s">
        <v>709</v>
      </c>
    </row>
    <row r="36" spans="3:43" ht="15.75" x14ac:dyDescent="0.25">
      <c r="C36" s="325" t="s">
        <v>907</v>
      </c>
      <c r="D36" s="325" t="s">
        <v>907</v>
      </c>
      <c r="E36" s="322"/>
      <c r="F36" s="322" t="s">
        <v>850</v>
      </c>
      <c r="G36" s="88"/>
      <c r="H36" s="351" t="s">
        <v>850</v>
      </c>
      <c r="I36" s="33"/>
      <c r="J36" s="88"/>
      <c r="K36" s="322"/>
      <c r="L36" s="322" t="s">
        <v>850</v>
      </c>
      <c r="M36" s="88"/>
      <c r="N36" s="353" t="s">
        <v>850</v>
      </c>
      <c r="R36" t="s">
        <v>605</v>
      </c>
      <c r="S36" t="s">
        <v>606</v>
      </c>
      <c r="T36" s="117">
        <v>45302</v>
      </c>
      <c r="U36" s="164">
        <v>100000</v>
      </c>
      <c r="V36" s="3" t="s">
        <v>21</v>
      </c>
      <c r="W36" s="3" t="s">
        <v>245</v>
      </c>
      <c r="X36" t="s">
        <v>239</v>
      </c>
      <c r="Y36">
        <v>2024000803</v>
      </c>
      <c r="Z36" s="3" t="s">
        <v>309</v>
      </c>
      <c r="AB36" s="164">
        <v>0</v>
      </c>
      <c r="AC36" s="164">
        <f t="shared" si="9"/>
        <v>100000</v>
      </c>
      <c r="AD36" s="118">
        <v>0</v>
      </c>
      <c r="AE36" s="118">
        <v>37.28</v>
      </c>
      <c r="AF36" s="118">
        <v>2.72</v>
      </c>
      <c r="AG36" s="118">
        <v>40</v>
      </c>
      <c r="AH36" s="118">
        <v>37.28</v>
      </c>
      <c r="AI36" s="120">
        <f t="shared" si="10"/>
        <v>1</v>
      </c>
      <c r="AJ36" s="121">
        <f t="shared" si="11"/>
        <v>2682.4034334763946</v>
      </c>
      <c r="AK36" t="s">
        <v>607</v>
      </c>
      <c r="AL36" t="s">
        <v>608</v>
      </c>
    </row>
    <row r="37" spans="3:43" x14ac:dyDescent="0.25">
      <c r="C37" s="82"/>
      <c r="D37" s="81"/>
      <c r="E37" s="33"/>
      <c r="F37" s="33"/>
      <c r="G37" s="88"/>
      <c r="H37" s="33"/>
      <c r="I37" s="33"/>
      <c r="J37" s="88"/>
      <c r="K37" s="33"/>
      <c r="L37" s="33"/>
      <c r="M37" s="88"/>
      <c r="N37" s="77"/>
      <c r="R37" t="s">
        <v>633</v>
      </c>
      <c r="S37" t="s">
        <v>634</v>
      </c>
      <c r="T37" s="117">
        <v>44756</v>
      </c>
      <c r="U37" s="164">
        <v>45000</v>
      </c>
      <c r="V37" s="3" t="s">
        <v>21</v>
      </c>
      <c r="W37" s="3" t="s">
        <v>245</v>
      </c>
      <c r="X37" t="s">
        <v>239</v>
      </c>
      <c r="Y37">
        <v>2022020240</v>
      </c>
      <c r="Z37" s="3" t="s">
        <v>309</v>
      </c>
      <c r="AB37" s="164">
        <v>0</v>
      </c>
      <c r="AC37" s="164">
        <f t="shared" si="9"/>
        <v>45000</v>
      </c>
      <c r="AD37" s="118">
        <v>0</v>
      </c>
      <c r="AE37" s="118">
        <v>9.74</v>
      </c>
      <c r="AF37" s="118">
        <v>0.43</v>
      </c>
      <c r="AG37" s="118">
        <v>10.17</v>
      </c>
      <c r="AH37" s="118">
        <v>9.74</v>
      </c>
      <c r="AI37" s="120">
        <f t="shared" si="10"/>
        <v>1</v>
      </c>
      <c r="AJ37" s="121">
        <f t="shared" si="11"/>
        <v>4620.1232032854205</v>
      </c>
      <c r="AK37" t="s">
        <v>635</v>
      </c>
      <c r="AL37" t="s">
        <v>636</v>
      </c>
      <c r="AM37" s="272">
        <f>SUM(AC36:AC37)</f>
        <v>145000</v>
      </c>
      <c r="AN37" s="273">
        <f>SUM(AH36:AH37)</f>
        <v>47.02</v>
      </c>
      <c r="AO37" s="119">
        <f>AM37/AN37</f>
        <v>3083.7941301573796</v>
      </c>
      <c r="AP37" s="3">
        <v>2</v>
      </c>
      <c r="AQ37" s="176" t="s">
        <v>3</v>
      </c>
    </row>
    <row r="38" spans="3:43" ht="15.75" thickBot="1" x14ac:dyDescent="0.3">
      <c r="C38" s="74"/>
      <c r="D38" s="85"/>
      <c r="E38" s="89"/>
      <c r="F38" s="89"/>
      <c r="G38" s="90"/>
      <c r="H38" s="89"/>
      <c r="I38" s="89"/>
      <c r="J38" s="90"/>
      <c r="K38" s="89"/>
      <c r="L38" s="89"/>
      <c r="M38" s="90"/>
      <c r="N38" s="79"/>
      <c r="AC38" s="269">
        <f>SUM(AC26:AC37)</f>
        <v>1404800</v>
      </c>
      <c r="AH38" s="270">
        <f>SUM(AH26:AH37)</f>
        <v>368.89</v>
      </c>
      <c r="AI38" s="158" t="s">
        <v>554</v>
      </c>
      <c r="AJ38" s="122">
        <f>AVERAGE(AJ26:AJ37)</f>
        <v>4040.6775335310326</v>
      </c>
    </row>
    <row r="39" spans="3:43" ht="16.5" thickTop="1" thickBot="1" x14ac:dyDescent="0.3">
      <c r="C39" s="38" t="s">
        <v>44</v>
      </c>
      <c r="D39" s="38" t="s">
        <v>45</v>
      </c>
      <c r="E39" s="36" t="s">
        <v>46</v>
      </c>
      <c r="F39" s="36"/>
      <c r="G39" s="37"/>
      <c r="H39" s="36" t="s">
        <v>47</v>
      </c>
      <c r="I39" s="36"/>
      <c r="J39" s="37"/>
      <c r="AI39" s="317" t="s">
        <v>821</v>
      </c>
      <c r="AJ39" s="318">
        <f>AC38/AH38</f>
        <v>3808.1813006587331</v>
      </c>
    </row>
    <row r="40" spans="3:43" ht="16.5" thickBot="1" x14ac:dyDescent="0.3">
      <c r="C40" s="82"/>
      <c r="D40" s="81"/>
      <c r="E40" s="33"/>
      <c r="F40" s="33"/>
      <c r="G40" s="88"/>
      <c r="H40" s="33"/>
      <c r="I40" s="33"/>
      <c r="J40" s="88"/>
      <c r="R40" t="s">
        <v>549</v>
      </c>
      <c r="AI40" s="165" t="s">
        <v>686</v>
      </c>
      <c r="AJ40" s="171" t="s">
        <v>845</v>
      </c>
    </row>
    <row r="41" spans="3:43" x14ac:dyDescent="0.25">
      <c r="C41" s="82" t="s">
        <v>828</v>
      </c>
      <c r="D41" s="84" t="s">
        <v>828</v>
      </c>
      <c r="E41" s="33" t="s">
        <v>828</v>
      </c>
      <c r="F41" s="33"/>
      <c r="G41" s="88"/>
      <c r="H41" s="33" t="s">
        <v>828</v>
      </c>
      <c r="I41" s="33"/>
      <c r="J41" s="88"/>
      <c r="R41" t="s">
        <v>652</v>
      </c>
      <c r="S41" t="s">
        <v>653</v>
      </c>
      <c r="T41" s="117">
        <v>45218</v>
      </c>
      <c r="U41" s="164">
        <v>128000</v>
      </c>
      <c r="V41" s="3" t="s">
        <v>21</v>
      </c>
      <c r="W41" s="3" t="s">
        <v>245</v>
      </c>
      <c r="X41" t="s">
        <v>239</v>
      </c>
      <c r="Y41">
        <v>2023023189</v>
      </c>
      <c r="Z41" s="3" t="s">
        <v>309</v>
      </c>
      <c r="AB41" s="164">
        <v>0</v>
      </c>
      <c r="AC41" s="164">
        <v>128000</v>
      </c>
      <c r="AD41" s="118">
        <v>0</v>
      </c>
      <c r="AE41" s="118">
        <v>18.22</v>
      </c>
      <c r="AF41" s="118">
        <v>1.0900000000000001</v>
      </c>
      <c r="AG41" s="118">
        <v>19.309999999999999</v>
      </c>
      <c r="AH41" s="118">
        <v>18.22</v>
      </c>
      <c r="AI41" s="120">
        <v>1</v>
      </c>
      <c r="AJ41" s="164">
        <v>7025.2469813391881</v>
      </c>
      <c r="AK41" t="s">
        <v>654</v>
      </c>
      <c r="AL41" t="s">
        <v>655</v>
      </c>
    </row>
    <row r="42" spans="3:43" x14ac:dyDescent="0.25">
      <c r="C42" s="346" t="s">
        <v>836</v>
      </c>
      <c r="D42" s="347" t="s">
        <v>835</v>
      </c>
      <c r="E42" s="329"/>
      <c r="F42" s="329" t="s">
        <v>834</v>
      </c>
      <c r="G42" s="330"/>
      <c r="H42" s="329" t="s">
        <v>831</v>
      </c>
      <c r="I42" s="33"/>
      <c r="J42" s="88"/>
    </row>
    <row r="43" spans="3:43" ht="15" customHeight="1" x14ac:dyDescent="0.25">
      <c r="C43" s="324" t="s">
        <v>829</v>
      </c>
      <c r="D43" s="323" t="s">
        <v>829</v>
      </c>
      <c r="E43" s="322" t="s">
        <v>829</v>
      </c>
      <c r="F43" s="322"/>
      <c r="G43" s="328"/>
      <c r="H43" s="322" t="s">
        <v>829</v>
      </c>
      <c r="I43" s="322"/>
      <c r="J43" s="88"/>
    </row>
    <row r="44" spans="3:43" ht="15.75" customHeight="1" thickBot="1" x14ac:dyDescent="0.3">
      <c r="C44" s="325" t="s">
        <v>907</v>
      </c>
      <c r="D44" s="325" t="s">
        <v>907</v>
      </c>
      <c r="E44" s="322"/>
      <c r="F44" s="322" t="s">
        <v>850</v>
      </c>
      <c r="G44" s="328"/>
      <c r="H44" s="322" t="s">
        <v>850</v>
      </c>
      <c r="I44" s="322"/>
      <c r="J44" s="88"/>
      <c r="R44" s="459" t="s">
        <v>897</v>
      </c>
      <c r="S44" s="459"/>
      <c r="T44" s="459"/>
      <c r="U44" s="250" t="s">
        <v>793</v>
      </c>
      <c r="V44" s="241"/>
      <c r="W44" s="241"/>
      <c r="X44" s="101"/>
      <c r="Y44" s="101"/>
      <c r="Z44" s="241"/>
      <c r="AA44" s="101"/>
      <c r="AB44" s="240"/>
      <c r="AC44" s="240"/>
      <c r="AD44" s="242"/>
      <c r="AE44" s="242"/>
      <c r="AF44" s="242"/>
      <c r="AG44" s="242"/>
      <c r="AH44" s="242"/>
      <c r="AI44" s="243"/>
      <c r="AJ44" s="240"/>
      <c r="AK44" s="101"/>
      <c r="AL44" s="101"/>
    </row>
    <row r="45" spans="3:43" ht="15.75" customHeight="1" thickTop="1" x14ac:dyDescent="0.25">
      <c r="C45" s="82"/>
      <c r="D45" s="72"/>
      <c r="E45" s="87"/>
      <c r="F45" s="33"/>
      <c r="G45" s="88"/>
      <c r="H45" s="33"/>
      <c r="I45" s="33"/>
      <c r="J45" s="88"/>
      <c r="R45" s="459"/>
      <c r="S45" s="459"/>
      <c r="T45" s="459"/>
      <c r="U45" s="457" t="s">
        <v>219</v>
      </c>
      <c r="V45" s="457" t="s">
        <v>220</v>
      </c>
      <c r="W45" s="457" t="s">
        <v>221</v>
      </c>
      <c r="X45" s="457" t="s">
        <v>222</v>
      </c>
      <c r="Y45" s="457" t="s">
        <v>231</v>
      </c>
      <c r="Z45" s="457" t="s">
        <v>553</v>
      </c>
      <c r="AA45" s="457" t="s">
        <v>232</v>
      </c>
      <c r="AB45" s="457" t="s">
        <v>223</v>
      </c>
      <c r="AC45" s="457" t="s">
        <v>224</v>
      </c>
      <c r="AD45" s="457" t="s">
        <v>225</v>
      </c>
      <c r="AE45" s="457" t="s">
        <v>226</v>
      </c>
      <c r="AF45" s="457" t="s">
        <v>227</v>
      </c>
      <c r="AG45" s="457" t="s">
        <v>228</v>
      </c>
      <c r="AH45" s="457" t="s">
        <v>229</v>
      </c>
      <c r="AI45" s="457" t="s">
        <v>887</v>
      </c>
      <c r="AJ45" s="457" t="s">
        <v>548</v>
      </c>
      <c r="AK45" s="457" t="s">
        <v>234</v>
      </c>
      <c r="AL45" s="457" t="s">
        <v>235</v>
      </c>
    </row>
    <row r="46" spans="3:43" ht="15.75" customHeight="1" x14ac:dyDescent="0.25">
      <c r="C46" s="82"/>
      <c r="D46" s="72"/>
      <c r="E46" s="81"/>
      <c r="F46" s="33"/>
      <c r="G46" s="88"/>
      <c r="H46" s="33"/>
      <c r="I46" s="33"/>
      <c r="J46" s="88"/>
      <c r="R46" s="218"/>
      <c r="S46" s="218"/>
      <c r="T46" s="218"/>
      <c r="U46" s="457"/>
      <c r="V46" s="457" t="s">
        <v>220</v>
      </c>
      <c r="W46" s="457" t="s">
        <v>221</v>
      </c>
      <c r="X46" s="457" t="s">
        <v>222</v>
      </c>
      <c r="Y46" s="457" t="s">
        <v>231</v>
      </c>
      <c r="Z46" s="457" t="s">
        <v>233</v>
      </c>
      <c r="AA46" s="457" t="s">
        <v>232</v>
      </c>
      <c r="AB46" s="457" t="s">
        <v>223</v>
      </c>
      <c r="AC46" s="457" t="s">
        <v>224</v>
      </c>
      <c r="AD46" s="457" t="s">
        <v>225</v>
      </c>
      <c r="AE46" s="457" t="s">
        <v>226</v>
      </c>
      <c r="AF46" s="457" t="s">
        <v>227</v>
      </c>
      <c r="AG46" s="457" t="s">
        <v>228</v>
      </c>
      <c r="AH46" s="457" t="s">
        <v>229</v>
      </c>
      <c r="AI46" s="457" t="s">
        <v>547</v>
      </c>
      <c r="AJ46" s="457" t="s">
        <v>548</v>
      </c>
      <c r="AK46" s="457" t="s">
        <v>234</v>
      </c>
      <c r="AL46" s="457" t="s">
        <v>235</v>
      </c>
      <c r="AM46" s="450" t="s">
        <v>823</v>
      </c>
      <c r="AN46" s="450" t="s">
        <v>824</v>
      </c>
      <c r="AO46" s="450" t="s">
        <v>825</v>
      </c>
      <c r="AP46" s="450" t="s">
        <v>826</v>
      </c>
      <c r="AQ46" s="450" t="s">
        <v>827</v>
      </c>
    </row>
    <row r="47" spans="3:43" ht="15.75" customHeight="1" thickBot="1" x14ac:dyDescent="0.3">
      <c r="C47" s="74"/>
      <c r="D47" s="86"/>
      <c r="E47" s="85"/>
      <c r="F47" s="89"/>
      <c r="G47" s="90"/>
      <c r="H47" s="89"/>
      <c r="I47" s="89"/>
      <c r="J47" s="90"/>
      <c r="R47" s="172" t="s">
        <v>216</v>
      </c>
      <c r="S47" s="172" t="s">
        <v>217</v>
      </c>
      <c r="T47" s="172" t="s">
        <v>218</v>
      </c>
      <c r="U47" s="457"/>
      <c r="V47" s="457"/>
      <c r="W47" s="457"/>
      <c r="X47" s="457" t="s">
        <v>222</v>
      </c>
      <c r="Y47" s="457"/>
      <c r="Z47" s="457"/>
      <c r="AA47" s="457"/>
      <c r="AB47" s="457" t="s">
        <v>223</v>
      </c>
      <c r="AC47" s="457"/>
      <c r="AD47" s="457"/>
      <c r="AE47" s="457"/>
      <c r="AF47" s="457"/>
      <c r="AG47" s="457"/>
      <c r="AH47" s="457"/>
      <c r="AI47" s="457"/>
      <c r="AJ47" s="457"/>
      <c r="AK47" s="457"/>
      <c r="AL47" s="457"/>
      <c r="AM47" s="450"/>
      <c r="AN47" s="450"/>
      <c r="AO47" s="450"/>
      <c r="AP47" s="450"/>
      <c r="AQ47" s="450"/>
    </row>
    <row r="48" spans="3:43" ht="15.75" thickTop="1" x14ac:dyDescent="0.25">
      <c r="R48" t="s">
        <v>670</v>
      </c>
      <c r="S48" t="s">
        <v>671</v>
      </c>
      <c r="T48" s="117">
        <v>45153</v>
      </c>
      <c r="U48" s="162">
        <v>170000</v>
      </c>
      <c r="V48" s="159" t="s">
        <v>278</v>
      </c>
      <c r="W48" s="3" t="s">
        <v>245</v>
      </c>
      <c r="X48" t="s">
        <v>239</v>
      </c>
      <c r="Y48">
        <v>2023019734</v>
      </c>
      <c r="Z48" s="3" t="s">
        <v>240</v>
      </c>
      <c r="AB48" s="164">
        <v>0</v>
      </c>
      <c r="AC48" s="360">
        <f>U48-AB48</f>
        <v>170000</v>
      </c>
      <c r="AD48" s="118">
        <v>0</v>
      </c>
      <c r="AE48" s="118">
        <v>32.450000000000003</v>
      </c>
      <c r="AF48" s="118">
        <v>0</v>
      </c>
      <c r="AG48" s="118">
        <v>32.450000000000003</v>
      </c>
      <c r="AH48" s="118">
        <v>32.450000000000003</v>
      </c>
      <c r="AI48" s="120">
        <f t="shared" ref="AI48:AI53" si="12">(AE48/AH48)</f>
        <v>1</v>
      </c>
      <c r="AJ48" s="121">
        <f>AC48/AH48</f>
        <v>5238.8289676425265</v>
      </c>
      <c r="AK48" t="s">
        <v>672</v>
      </c>
      <c r="AL48" t="s">
        <v>673</v>
      </c>
      <c r="AM48" s="272">
        <f>SUM(AC48)</f>
        <v>170000</v>
      </c>
      <c r="AN48" s="273">
        <f>SUM(AH48)</f>
        <v>32.450000000000003</v>
      </c>
      <c r="AO48" s="119">
        <f>AM48/AN48</f>
        <v>5238.8289676425265</v>
      </c>
      <c r="AP48" s="3">
        <v>1</v>
      </c>
      <c r="AQ48" s="176" t="s">
        <v>7</v>
      </c>
    </row>
    <row r="49" spans="18:43" ht="15" customHeight="1" x14ac:dyDescent="0.25">
      <c r="R49" t="s">
        <v>664</v>
      </c>
      <c r="S49" t="s">
        <v>443</v>
      </c>
      <c r="T49" s="117">
        <v>45008</v>
      </c>
      <c r="U49" s="162">
        <v>160000</v>
      </c>
      <c r="V49" s="159" t="s">
        <v>278</v>
      </c>
      <c r="W49" s="3" t="s">
        <v>245</v>
      </c>
      <c r="X49" t="s">
        <v>239</v>
      </c>
      <c r="Y49">
        <v>2023005572</v>
      </c>
      <c r="Z49" s="3" t="s">
        <v>240</v>
      </c>
      <c r="AB49" s="164">
        <v>0</v>
      </c>
      <c r="AC49" s="360">
        <f t="shared" ref="AC49:AC53" si="13">U49-AB49</f>
        <v>160000</v>
      </c>
      <c r="AD49" s="118">
        <v>0</v>
      </c>
      <c r="AE49" s="118">
        <v>36</v>
      </c>
      <c r="AF49" s="118">
        <v>4</v>
      </c>
      <c r="AG49" s="118">
        <v>40</v>
      </c>
      <c r="AH49" s="118">
        <v>36</v>
      </c>
      <c r="AI49" s="120">
        <f t="shared" si="12"/>
        <v>1</v>
      </c>
      <c r="AJ49" s="121">
        <f t="shared" ref="AJ49:AJ53" si="14">AC49/AH49</f>
        <v>4444.4444444444443</v>
      </c>
      <c r="AK49" t="s">
        <v>445</v>
      </c>
      <c r="AL49" t="s">
        <v>665</v>
      </c>
    </row>
    <row r="50" spans="18:43" ht="15" customHeight="1" x14ac:dyDescent="0.25">
      <c r="R50" t="s">
        <v>666</v>
      </c>
      <c r="S50" t="s">
        <v>667</v>
      </c>
      <c r="T50" s="117">
        <v>45065</v>
      </c>
      <c r="U50" s="162">
        <v>45000</v>
      </c>
      <c r="V50" s="159" t="s">
        <v>278</v>
      </c>
      <c r="W50" s="3" t="s">
        <v>238</v>
      </c>
      <c r="X50" t="s">
        <v>239</v>
      </c>
      <c r="Y50">
        <v>2023012958</v>
      </c>
      <c r="Z50" s="3" t="s">
        <v>309</v>
      </c>
      <c r="AB50" s="164">
        <v>0</v>
      </c>
      <c r="AC50" s="360">
        <f t="shared" si="13"/>
        <v>45000</v>
      </c>
      <c r="AD50" s="118">
        <v>0</v>
      </c>
      <c r="AE50" s="118">
        <v>9.83</v>
      </c>
      <c r="AF50" s="118">
        <v>0.18</v>
      </c>
      <c r="AG50" s="118">
        <v>10.01</v>
      </c>
      <c r="AH50" s="118">
        <v>9.83</v>
      </c>
      <c r="AI50" s="120">
        <f t="shared" si="12"/>
        <v>1</v>
      </c>
      <c r="AJ50" s="121">
        <f t="shared" si="14"/>
        <v>4577.8229908443536</v>
      </c>
      <c r="AK50" t="s">
        <v>668</v>
      </c>
      <c r="AL50" t="s">
        <v>669</v>
      </c>
      <c r="AM50" s="272">
        <f>SUM(AC49:AC50)</f>
        <v>205000</v>
      </c>
      <c r="AN50" s="273">
        <f>SUM(AH49:AH50)</f>
        <v>45.83</v>
      </c>
      <c r="AO50" s="119">
        <f>AM50/AN50</f>
        <v>4473.052585642592</v>
      </c>
      <c r="AP50" s="3">
        <v>2</v>
      </c>
      <c r="AQ50" s="176" t="s">
        <v>2</v>
      </c>
    </row>
    <row r="51" spans="18:43" ht="15" customHeight="1" x14ac:dyDescent="0.25">
      <c r="R51" t="s">
        <v>621</v>
      </c>
      <c r="S51" t="s">
        <v>622</v>
      </c>
      <c r="T51" s="117">
        <v>45100</v>
      </c>
      <c r="U51" s="164">
        <v>35000</v>
      </c>
      <c r="V51" s="3" t="s">
        <v>21</v>
      </c>
      <c r="W51" s="3" t="s">
        <v>245</v>
      </c>
      <c r="X51" t="s">
        <v>239</v>
      </c>
      <c r="Y51">
        <v>2023015288</v>
      </c>
      <c r="Z51" s="3" t="s">
        <v>309</v>
      </c>
      <c r="AB51" s="164">
        <v>0</v>
      </c>
      <c r="AC51" s="164">
        <f>U51-AB51</f>
        <v>35000</v>
      </c>
      <c r="AD51" s="118">
        <v>0</v>
      </c>
      <c r="AE51" s="118">
        <v>9.42</v>
      </c>
      <c r="AF51" s="118">
        <v>0</v>
      </c>
      <c r="AG51" s="118">
        <v>9.42</v>
      </c>
      <c r="AH51" s="118">
        <v>9.42</v>
      </c>
      <c r="AI51" s="120">
        <f>(AE51/AH51)</f>
        <v>1</v>
      </c>
      <c r="AJ51" s="121">
        <f>AC51/AH51</f>
        <v>3715.4989384288747</v>
      </c>
      <c r="AK51" t="s">
        <v>623</v>
      </c>
      <c r="AL51" t="s">
        <v>624</v>
      </c>
      <c r="AM51" s="272">
        <f>SUM(AC51)</f>
        <v>35000</v>
      </c>
      <c r="AN51" s="273">
        <f>SUM(AH51)</f>
        <v>9.42</v>
      </c>
      <c r="AO51" s="119">
        <f>AM51/AN51</f>
        <v>3715.4989384288747</v>
      </c>
      <c r="AP51" s="3">
        <v>1</v>
      </c>
      <c r="AQ51" s="176" t="s">
        <v>708</v>
      </c>
    </row>
    <row r="52" spans="18:43" x14ac:dyDescent="0.25">
      <c r="R52" t="s">
        <v>674</v>
      </c>
      <c r="S52" t="s">
        <v>675</v>
      </c>
      <c r="T52" s="117">
        <v>44956</v>
      </c>
      <c r="U52" s="164">
        <v>73000</v>
      </c>
      <c r="V52" s="3" t="s">
        <v>21</v>
      </c>
      <c r="W52" s="3" t="s">
        <v>245</v>
      </c>
      <c r="X52" t="s">
        <v>239</v>
      </c>
      <c r="Y52">
        <v>2023002044</v>
      </c>
      <c r="Z52" s="3" t="s">
        <v>592</v>
      </c>
      <c r="AB52" s="164">
        <v>0</v>
      </c>
      <c r="AC52" s="164">
        <f t="shared" si="13"/>
        <v>73000</v>
      </c>
      <c r="AD52" s="118">
        <v>0</v>
      </c>
      <c r="AE52" s="118">
        <v>12.26</v>
      </c>
      <c r="AF52" s="118">
        <v>0.31</v>
      </c>
      <c r="AG52" s="118">
        <v>12.57</v>
      </c>
      <c r="AH52" s="118">
        <v>12.26</v>
      </c>
      <c r="AI52" s="120">
        <f t="shared" si="12"/>
        <v>1</v>
      </c>
      <c r="AJ52" s="121">
        <f t="shared" si="14"/>
        <v>5954.3230016313219</v>
      </c>
      <c r="AK52" t="s">
        <v>676</v>
      </c>
      <c r="AL52" t="s">
        <v>677</v>
      </c>
      <c r="AM52" s="272">
        <f>SUM(AC52)</f>
        <v>73000</v>
      </c>
      <c r="AN52" s="273">
        <f>SUM(AH52)</f>
        <v>12.26</v>
      </c>
      <c r="AO52" s="119">
        <f>AM52/AN52</f>
        <v>5954.3230016313219</v>
      </c>
      <c r="AP52" s="3">
        <v>1</v>
      </c>
      <c r="AQ52" s="176" t="s">
        <v>711</v>
      </c>
    </row>
    <row r="53" spans="18:43" x14ac:dyDescent="0.25">
      <c r="R53" t="s">
        <v>656</v>
      </c>
      <c r="S53" t="s">
        <v>657</v>
      </c>
      <c r="T53" s="117">
        <v>45223</v>
      </c>
      <c r="U53" s="164">
        <v>135000</v>
      </c>
      <c r="V53" s="3" t="s">
        <v>21</v>
      </c>
      <c r="W53" s="3" t="s">
        <v>261</v>
      </c>
      <c r="X53" t="s">
        <v>239</v>
      </c>
      <c r="Y53">
        <v>2023023468</v>
      </c>
      <c r="Z53" s="3" t="s">
        <v>309</v>
      </c>
      <c r="AB53" s="164">
        <v>0</v>
      </c>
      <c r="AC53" s="164">
        <f t="shared" si="13"/>
        <v>135000</v>
      </c>
      <c r="AD53" s="118">
        <v>0</v>
      </c>
      <c r="AE53" s="118">
        <v>36.5</v>
      </c>
      <c r="AF53" s="118">
        <v>0.38</v>
      </c>
      <c r="AG53" s="118">
        <v>36.880000000000003</v>
      </c>
      <c r="AH53" s="118">
        <v>36.5</v>
      </c>
      <c r="AI53" s="120">
        <f t="shared" si="12"/>
        <v>1</v>
      </c>
      <c r="AJ53" s="121">
        <f t="shared" si="14"/>
        <v>3698.6301369863013</v>
      </c>
      <c r="AK53" t="s">
        <v>658</v>
      </c>
      <c r="AL53" t="s">
        <v>659</v>
      </c>
      <c r="AM53" s="272">
        <f>SUM(AC53)</f>
        <v>135000</v>
      </c>
      <c r="AN53" s="273">
        <f>SUM(AH53)</f>
        <v>36.5</v>
      </c>
      <c r="AO53" s="119">
        <f>AM53/AN53</f>
        <v>3698.6301369863013</v>
      </c>
      <c r="AP53" s="3">
        <v>1</v>
      </c>
      <c r="AQ53" s="176" t="s">
        <v>712</v>
      </c>
    </row>
    <row r="54" spans="18:43" x14ac:dyDescent="0.25">
      <c r="AC54" s="269">
        <f>SUM(AC48:AC53)</f>
        <v>618000</v>
      </c>
      <c r="AH54" s="270">
        <f>SUM(AH48:AH53)</f>
        <v>136.46</v>
      </c>
      <c r="AI54" s="158" t="s">
        <v>554</v>
      </c>
      <c r="AJ54" s="122">
        <f>AVERAGE(AJ48:AJ53)</f>
        <v>4604.9247466629704</v>
      </c>
    </row>
    <row r="55" spans="18:43" ht="15.75" thickBot="1" x14ac:dyDescent="0.3">
      <c r="AI55" s="317" t="s">
        <v>821</v>
      </c>
      <c r="AJ55" s="318">
        <f>AC54/AH54</f>
        <v>4528.7996482485705</v>
      </c>
    </row>
    <row r="56" spans="18:43" ht="16.5" thickBot="1" x14ac:dyDescent="0.3">
      <c r="R56" t="s">
        <v>549</v>
      </c>
      <c r="AI56" s="165" t="s">
        <v>686</v>
      </c>
      <c r="AJ56" s="169" t="s">
        <v>895</v>
      </c>
    </row>
    <row r="57" spans="18:43" x14ac:dyDescent="0.25">
      <c r="R57" t="s">
        <v>678</v>
      </c>
      <c r="S57" t="s">
        <v>679</v>
      </c>
      <c r="T57" s="117">
        <v>44867</v>
      </c>
      <c r="U57" s="164">
        <v>348000</v>
      </c>
      <c r="V57" s="3" t="s">
        <v>21</v>
      </c>
      <c r="W57" s="3" t="s">
        <v>245</v>
      </c>
      <c r="X57" t="s">
        <v>239</v>
      </c>
      <c r="Y57">
        <v>2022029265</v>
      </c>
      <c r="Z57" s="3" t="s">
        <v>309</v>
      </c>
      <c r="AB57" s="164">
        <v>0</v>
      </c>
      <c r="AC57" s="164">
        <f t="shared" ref="AC57:AC58" si="15">U57-AB57</f>
        <v>348000</v>
      </c>
      <c r="AD57" s="118">
        <v>0</v>
      </c>
      <c r="AE57" s="118">
        <v>40.975000000000001</v>
      </c>
      <c r="AF57" s="118">
        <v>2.5000000000000001E-2</v>
      </c>
      <c r="AG57" s="118">
        <v>41</v>
      </c>
      <c r="AH57" s="118">
        <v>40.975000000000001</v>
      </c>
      <c r="AI57" s="120">
        <f t="shared" ref="AI57:AI58" si="16">(AE57/AH57)</f>
        <v>1</v>
      </c>
      <c r="AJ57" s="121">
        <f>AC57/AH57</f>
        <v>8492.9835265405727</v>
      </c>
      <c r="AK57" t="s">
        <v>680</v>
      </c>
      <c r="AL57" t="s">
        <v>681</v>
      </c>
    </row>
    <row r="58" spans="18:43" x14ac:dyDescent="0.25">
      <c r="R58" t="s">
        <v>682</v>
      </c>
      <c r="S58" t="s">
        <v>400</v>
      </c>
      <c r="T58" s="117">
        <v>45335</v>
      </c>
      <c r="U58" s="164">
        <v>190000</v>
      </c>
      <c r="V58" s="3" t="s">
        <v>21</v>
      </c>
      <c r="W58" s="3" t="s">
        <v>245</v>
      </c>
      <c r="X58" t="s">
        <v>239</v>
      </c>
      <c r="Y58">
        <v>2024002738</v>
      </c>
      <c r="Z58" s="3" t="s">
        <v>409</v>
      </c>
      <c r="AB58" s="164">
        <v>10614</v>
      </c>
      <c r="AC58" s="164">
        <f t="shared" si="15"/>
        <v>179386</v>
      </c>
      <c r="AD58" s="118">
        <v>0</v>
      </c>
      <c r="AE58" s="118">
        <v>21.87</v>
      </c>
      <c r="AF58" s="118">
        <v>0.22</v>
      </c>
      <c r="AG58" s="118">
        <v>22.09</v>
      </c>
      <c r="AH58" s="118">
        <v>21.87</v>
      </c>
      <c r="AI58" s="120">
        <f t="shared" si="16"/>
        <v>1</v>
      </c>
      <c r="AJ58" s="121">
        <f>AC58/AH58</f>
        <v>8202.3776863283038</v>
      </c>
      <c r="AK58" t="s">
        <v>683</v>
      </c>
      <c r="AL58" t="s">
        <v>684</v>
      </c>
    </row>
    <row r="61" spans="18:43" x14ac:dyDescent="0.25">
      <c r="R61" t="s">
        <v>896</v>
      </c>
    </row>
    <row r="62" spans="18:43" x14ac:dyDescent="0.25">
      <c r="R62" t="s">
        <v>660</v>
      </c>
      <c r="S62" t="s">
        <v>661</v>
      </c>
      <c r="T62" s="117">
        <v>45229</v>
      </c>
      <c r="U62" s="164">
        <v>275000</v>
      </c>
      <c r="V62" s="3" t="s">
        <v>21</v>
      </c>
      <c r="W62" s="3" t="s">
        <v>245</v>
      </c>
      <c r="X62" t="s">
        <v>239</v>
      </c>
      <c r="Y62">
        <v>2023023779</v>
      </c>
      <c r="Z62" s="3" t="s">
        <v>309</v>
      </c>
      <c r="AB62" s="164">
        <v>0</v>
      </c>
      <c r="AC62" s="164">
        <f>U62-AB62</f>
        <v>275000</v>
      </c>
      <c r="AD62" s="118">
        <v>4</v>
      </c>
      <c r="AE62" s="118">
        <v>65.03</v>
      </c>
      <c r="AF62" s="118">
        <v>0.31</v>
      </c>
      <c r="AG62" s="118">
        <v>69.34</v>
      </c>
      <c r="AH62" s="118">
        <v>69.03</v>
      </c>
      <c r="AI62" s="120">
        <f t="shared" ref="AI62" si="17">(AE62/AH62)</f>
        <v>0.94205417934231495</v>
      </c>
      <c r="AJ62" s="121">
        <f t="shared" ref="AJ62" si="18">AC62/AH62</f>
        <v>3983.775170215848</v>
      </c>
      <c r="AK62" t="s">
        <v>662</v>
      </c>
      <c r="AL62" t="s">
        <v>663</v>
      </c>
    </row>
  </sheetData>
  <sortState xmlns:xlrd2="http://schemas.microsoft.com/office/spreadsheetml/2017/richdata2" ref="R48:AL53">
    <sortCondition ref="R48:R53"/>
  </sortState>
  <mergeCells count="73">
    <mergeCell ref="AD2:AD3"/>
    <mergeCell ref="R1:T1"/>
    <mergeCell ref="B2:L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K2:AK3"/>
    <mergeCell ref="AL2:AL3"/>
    <mergeCell ref="AE2:AE3"/>
    <mergeCell ref="AF2:AF3"/>
    <mergeCell ref="AG2:AG3"/>
    <mergeCell ref="AH2:AH3"/>
    <mergeCell ref="AI2:AI3"/>
    <mergeCell ref="AJ2:AJ3"/>
    <mergeCell ref="Y23:Y25"/>
    <mergeCell ref="Z23:Z25"/>
    <mergeCell ref="AA23:AA25"/>
    <mergeCell ref="AB23:AB25"/>
    <mergeCell ref="R22:T24"/>
    <mergeCell ref="U23:U25"/>
    <mergeCell ref="V23:V25"/>
    <mergeCell ref="W23:W25"/>
    <mergeCell ref="X23:X25"/>
    <mergeCell ref="AI23:AI25"/>
    <mergeCell ref="AJ23:AJ25"/>
    <mergeCell ref="AK23:AK25"/>
    <mergeCell ref="AL23:AL25"/>
    <mergeCell ref="R44:T45"/>
    <mergeCell ref="U45:U47"/>
    <mergeCell ref="V45:V47"/>
    <mergeCell ref="W45:W47"/>
    <mergeCell ref="X45:X47"/>
    <mergeCell ref="Y45:Y47"/>
    <mergeCell ref="AC23:AC25"/>
    <mergeCell ref="AD23:AD25"/>
    <mergeCell ref="AE23:AE25"/>
    <mergeCell ref="AF23:AF25"/>
    <mergeCell ref="AG23:AG25"/>
    <mergeCell ref="AH23:AH25"/>
    <mergeCell ref="AK45:AK47"/>
    <mergeCell ref="Z45:Z47"/>
    <mergeCell ref="AA45:AA47"/>
    <mergeCell ref="AB45:AB47"/>
    <mergeCell ref="AC45:AC47"/>
    <mergeCell ref="AD45:AD47"/>
    <mergeCell ref="AE45:AE47"/>
    <mergeCell ref="AF45:AF47"/>
    <mergeCell ref="AG45:AG47"/>
    <mergeCell ref="AH45:AH47"/>
    <mergeCell ref="AI45:AI47"/>
    <mergeCell ref="AJ45:AJ47"/>
    <mergeCell ref="AL45:AL47"/>
    <mergeCell ref="AM2:AM3"/>
    <mergeCell ref="AN2:AN3"/>
    <mergeCell ref="AO2:AO3"/>
    <mergeCell ref="AP2:AP3"/>
    <mergeCell ref="AM46:AM47"/>
    <mergeCell ref="AN46:AN47"/>
    <mergeCell ref="AO46:AO47"/>
    <mergeCell ref="AP46:AP47"/>
    <mergeCell ref="AQ46:AQ47"/>
    <mergeCell ref="AQ2:AQ3"/>
    <mergeCell ref="AM24:AM25"/>
    <mergeCell ref="AN24:AN25"/>
    <mergeCell ref="AO24:AO25"/>
    <mergeCell ref="AP24:AP25"/>
    <mergeCell ref="AQ24:AQ25"/>
  </mergeCells>
  <hyperlinks>
    <hyperlink ref="D1" r:id="rId1" display="https://gcc02.safelinks.protection.outlook.com/?url=https%3A%2F%2Fsaginawcounty.maps.arcgis.com%2Fhome%2Fwebmap%2Fviewer.html%3Fwebmap%3D4fa0d0901ca946a48ac2894d5c7696f2&amp;data=05%7C02%7Clgooch%40saginawcounty.com%7C0bfade889b0d43521b9f08dce7bd5cf7%7C22fcf5174c6f4298981bb987492b9c54%7C0%7C0%7C638640047734381169%7CUnknown%7CTWFpbGZsb3d8eyJWIjoiMC4wLjAwMDAiLCJQIjoiV2luMzIiLCJBTiI6Ik1haWwiLCJXVCI6Mn0%3D%7C0%7C%7C%7C&amp;sdata=B2FIoTdawKnj4nS7m7SfowsrDLeOmcQ9ZKBbtp2mvlo%3D&amp;reserved=0" xr:uid="{01E72530-95AD-47ED-AC6D-C267320ECD55}"/>
  </hyperlinks>
  <pageMargins left="0.7" right="0.7" top="0.75" bottom="0.75" header="0.3" footer="0.3"/>
  <pageSetup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D89C-0702-4BA5-83AE-60375D7BBC2A}">
  <dimension ref="A1:B32"/>
  <sheetViews>
    <sheetView workbookViewId="0">
      <selection activeCell="B13" sqref="B13"/>
    </sheetView>
  </sheetViews>
  <sheetFormatPr defaultRowHeight="15" x14ac:dyDescent="0.25"/>
  <cols>
    <col min="1" max="1" width="19.7109375" customWidth="1"/>
    <col min="2" max="2" width="82.7109375" customWidth="1"/>
    <col min="3" max="3" width="15.7109375" customWidth="1"/>
    <col min="4" max="4" width="70.140625" customWidth="1"/>
    <col min="5" max="5" width="15.5703125" customWidth="1"/>
  </cols>
  <sheetData>
    <row r="1" spans="1:2" ht="15.75" customHeight="1" x14ac:dyDescent="0.25">
      <c r="A1" s="68" t="s">
        <v>808</v>
      </c>
    </row>
    <row r="2" spans="1:2" ht="15" customHeight="1" x14ac:dyDescent="0.25">
      <c r="A2" t="s">
        <v>715</v>
      </c>
    </row>
    <row r="4" spans="1:2" x14ac:dyDescent="0.25">
      <c r="A4" s="261" t="s">
        <v>794</v>
      </c>
      <c r="B4" s="68" t="s">
        <v>796</v>
      </c>
    </row>
    <row r="5" spans="1:2" x14ac:dyDescent="0.25">
      <c r="A5" s="123" t="s">
        <v>801</v>
      </c>
      <c r="B5" t="s">
        <v>802</v>
      </c>
    </row>
    <row r="6" spans="1:2" ht="30" x14ac:dyDescent="0.25">
      <c r="A6" s="123" t="s">
        <v>784</v>
      </c>
      <c r="B6" s="222" t="s">
        <v>790</v>
      </c>
    </row>
    <row r="7" spans="1:2" x14ac:dyDescent="0.25">
      <c r="A7" s="123" t="s">
        <v>795</v>
      </c>
      <c r="B7" s="222" t="s">
        <v>860</v>
      </c>
    </row>
    <row r="8" spans="1:2" x14ac:dyDescent="0.25">
      <c r="A8" s="123"/>
    </row>
    <row r="9" spans="1:2" x14ac:dyDescent="0.25">
      <c r="A9" s="261" t="s">
        <v>794</v>
      </c>
      <c r="B9" s="68" t="s">
        <v>789</v>
      </c>
    </row>
    <row r="10" spans="1:2" x14ac:dyDescent="0.25">
      <c r="A10" s="123" t="s">
        <v>801</v>
      </c>
      <c r="B10" t="s">
        <v>803</v>
      </c>
    </row>
    <row r="11" spans="1:2" x14ac:dyDescent="0.25">
      <c r="A11" s="123" t="s">
        <v>784</v>
      </c>
      <c r="B11" t="s">
        <v>791</v>
      </c>
    </row>
    <row r="12" spans="1:2" x14ac:dyDescent="0.25">
      <c r="A12" s="123" t="s">
        <v>795</v>
      </c>
      <c r="B12" s="222" t="s">
        <v>860</v>
      </c>
    </row>
    <row r="13" spans="1:2" x14ac:dyDescent="0.25">
      <c r="A13" s="123"/>
    </row>
    <row r="14" spans="1:2" x14ac:dyDescent="0.25">
      <c r="A14" s="261" t="s">
        <v>794</v>
      </c>
      <c r="B14" s="68" t="s">
        <v>797</v>
      </c>
    </row>
    <row r="15" spans="1:2" x14ac:dyDescent="0.25">
      <c r="A15" s="123" t="s">
        <v>801</v>
      </c>
      <c r="B15" t="s">
        <v>804</v>
      </c>
    </row>
    <row r="16" spans="1:2" ht="30" x14ac:dyDescent="0.25">
      <c r="A16" s="123" t="s">
        <v>784</v>
      </c>
      <c r="B16" s="222" t="s">
        <v>787</v>
      </c>
    </row>
    <row r="17" spans="1:2" ht="45" x14ac:dyDescent="0.25">
      <c r="A17" s="123" t="s">
        <v>795</v>
      </c>
      <c r="B17" s="222" t="s">
        <v>861</v>
      </c>
    </row>
    <row r="18" spans="1:2" x14ac:dyDescent="0.25">
      <c r="A18" s="123"/>
    </row>
    <row r="19" spans="1:2" x14ac:dyDescent="0.25">
      <c r="A19" s="261" t="s">
        <v>794</v>
      </c>
      <c r="B19" s="68" t="s">
        <v>798</v>
      </c>
    </row>
    <row r="20" spans="1:2" x14ac:dyDescent="0.25">
      <c r="A20" s="123" t="s">
        <v>801</v>
      </c>
      <c r="B20" t="s">
        <v>802</v>
      </c>
    </row>
    <row r="21" spans="1:2" x14ac:dyDescent="0.25">
      <c r="A21" s="123" t="s">
        <v>784</v>
      </c>
      <c r="B21" t="s">
        <v>792</v>
      </c>
    </row>
    <row r="22" spans="1:2" ht="45" x14ac:dyDescent="0.25">
      <c r="A22" s="123" t="s">
        <v>795</v>
      </c>
      <c r="B22" s="222" t="s">
        <v>861</v>
      </c>
    </row>
    <row r="23" spans="1:2" x14ac:dyDescent="0.25">
      <c r="A23" s="123"/>
    </row>
    <row r="24" spans="1:2" x14ac:dyDescent="0.25">
      <c r="A24" s="261" t="s">
        <v>794</v>
      </c>
      <c r="B24" s="68" t="s">
        <v>799</v>
      </c>
    </row>
    <row r="25" spans="1:2" x14ac:dyDescent="0.25">
      <c r="A25" s="123" t="s">
        <v>801</v>
      </c>
      <c r="B25" t="s">
        <v>805</v>
      </c>
    </row>
    <row r="26" spans="1:2" ht="30" customHeight="1" x14ac:dyDescent="0.25">
      <c r="A26" s="123" t="s">
        <v>784</v>
      </c>
      <c r="B26" s="222" t="s">
        <v>788</v>
      </c>
    </row>
    <row r="27" spans="1:2" ht="30" x14ac:dyDescent="0.25">
      <c r="A27" s="123" t="s">
        <v>795</v>
      </c>
      <c r="B27" s="222" t="s">
        <v>807</v>
      </c>
    </row>
    <row r="28" spans="1:2" x14ac:dyDescent="0.25">
      <c r="A28" s="123"/>
    </row>
    <row r="29" spans="1:2" x14ac:dyDescent="0.25">
      <c r="A29" s="261" t="s">
        <v>794</v>
      </c>
      <c r="B29" s="68" t="s">
        <v>800</v>
      </c>
    </row>
    <row r="30" spans="1:2" x14ac:dyDescent="0.25">
      <c r="A30" s="123" t="s">
        <v>801</v>
      </c>
      <c r="B30" t="s">
        <v>806</v>
      </c>
    </row>
    <row r="31" spans="1:2" x14ac:dyDescent="0.25">
      <c r="A31" s="123" t="s">
        <v>784</v>
      </c>
      <c r="B31" t="s">
        <v>793</v>
      </c>
    </row>
    <row r="32" spans="1:2" ht="30" x14ac:dyDescent="0.25">
      <c r="A32" s="123" t="s">
        <v>795</v>
      </c>
      <c r="B32" s="222" t="s">
        <v>807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43F7-C1B8-4899-A041-C017CB239B60}">
  <sheetPr>
    <pageSetUpPr fitToPage="1"/>
  </sheetPr>
  <dimension ref="A1:AD37"/>
  <sheetViews>
    <sheetView zoomScale="85" zoomScaleNormal="85" workbookViewId="0">
      <selection activeCell="H25" sqref="H25"/>
    </sheetView>
  </sheetViews>
  <sheetFormatPr defaultRowHeight="21" x14ac:dyDescent="0.35"/>
  <cols>
    <col min="1" max="1" width="5.85546875" style="176" customWidth="1"/>
    <col min="2" max="2" width="18.28515625" customWidth="1"/>
    <col min="3" max="3" width="9" customWidth="1"/>
    <col min="4" max="4" width="10.28515625" customWidth="1"/>
    <col min="5" max="5" width="9.140625" customWidth="1"/>
    <col min="6" max="6" width="9.7109375" customWidth="1"/>
    <col min="7" max="7" width="9.5703125" style="185" bestFit="1" customWidth="1"/>
    <col min="10" max="11" width="12.42578125" style="199" customWidth="1"/>
    <col min="12" max="13" width="12.7109375" style="199" customWidth="1"/>
    <col min="14" max="16" width="12.42578125" style="199" customWidth="1"/>
    <col min="17" max="17" width="12.28515625" style="199" customWidth="1"/>
    <col min="20" max="20" width="19.42578125" customWidth="1"/>
    <col min="21" max="24" width="10" customWidth="1"/>
    <col min="25" max="25" width="9.140625" style="3"/>
    <col min="27" max="27" width="9.140625" style="3"/>
    <col min="30" max="30" width="15.7109375" style="389" customWidth="1"/>
  </cols>
  <sheetData>
    <row r="1" spans="1:30" s="181" customFormat="1" x14ac:dyDescent="0.35">
      <c r="A1" s="180" t="s">
        <v>696</v>
      </c>
      <c r="G1" s="183"/>
      <c r="J1" s="197"/>
      <c r="K1" s="197"/>
      <c r="L1" s="197"/>
      <c r="M1" s="197"/>
      <c r="N1" s="197"/>
      <c r="O1" s="197"/>
      <c r="P1" s="197"/>
      <c r="Q1" s="197"/>
      <c r="Y1" s="383"/>
      <c r="AA1" s="383"/>
      <c r="AD1" s="389"/>
    </row>
    <row r="2" spans="1:30" s="181" customFormat="1" x14ac:dyDescent="0.35">
      <c r="A2" s="179" t="s">
        <v>715</v>
      </c>
      <c r="G2" s="183"/>
      <c r="J2" s="197" t="s">
        <v>814</v>
      </c>
      <c r="K2" s="197"/>
      <c r="L2" s="197"/>
      <c r="M2" s="197"/>
      <c r="N2" s="197"/>
      <c r="O2" s="197"/>
      <c r="P2" s="197"/>
      <c r="Q2" s="197"/>
      <c r="Y2" s="383"/>
      <c r="AA2" s="383"/>
      <c r="AD2" s="389"/>
    </row>
    <row r="3" spans="1:30" s="135" customFormat="1" ht="39" customHeight="1" x14ac:dyDescent="0.3">
      <c r="A3" s="177"/>
      <c r="C3" s="465" t="s">
        <v>704</v>
      </c>
      <c r="D3" s="465"/>
      <c r="E3" s="465"/>
      <c r="F3" s="465"/>
      <c r="G3" s="184" t="s">
        <v>741</v>
      </c>
      <c r="J3" s="200" t="s">
        <v>747</v>
      </c>
      <c r="K3" s="201" t="s">
        <v>748</v>
      </c>
      <c r="L3" s="202" t="s">
        <v>743</v>
      </c>
      <c r="M3" s="391" t="s">
        <v>898</v>
      </c>
      <c r="N3" s="203" t="s">
        <v>744</v>
      </c>
      <c r="O3" s="407" t="s">
        <v>900</v>
      </c>
      <c r="P3" s="204" t="s">
        <v>745</v>
      </c>
      <c r="Q3" s="205" t="s">
        <v>746</v>
      </c>
      <c r="S3" s="197" t="s">
        <v>815</v>
      </c>
      <c r="Y3" s="466" t="s">
        <v>749</v>
      </c>
      <c r="Z3" s="466"/>
      <c r="AA3" s="382"/>
      <c r="AB3" s="184"/>
      <c r="AC3" s="184" t="s">
        <v>741</v>
      </c>
      <c r="AD3" s="467" t="s">
        <v>883</v>
      </c>
    </row>
    <row r="4" spans="1:30" s="175" customFormat="1" ht="52.5" customHeight="1" x14ac:dyDescent="0.25">
      <c r="A4" s="178" t="s">
        <v>701</v>
      </c>
      <c r="B4" s="175" t="s">
        <v>702</v>
      </c>
      <c r="C4" s="182" t="s">
        <v>699</v>
      </c>
      <c r="D4" s="182" t="s">
        <v>697</v>
      </c>
      <c r="E4" s="182" t="s">
        <v>700</v>
      </c>
      <c r="F4" s="182" t="s">
        <v>698</v>
      </c>
      <c r="G4" s="184" t="s">
        <v>742</v>
      </c>
      <c r="J4" s="376">
        <v>4100</v>
      </c>
      <c r="K4" s="377">
        <v>3500</v>
      </c>
      <c r="L4" s="378">
        <v>6200</v>
      </c>
      <c r="M4" s="392">
        <v>5100</v>
      </c>
      <c r="N4" s="379">
        <v>3800</v>
      </c>
      <c r="O4" s="408">
        <f>(P4+L4)/2</f>
        <v>6650</v>
      </c>
      <c r="P4" s="380">
        <v>7100</v>
      </c>
      <c r="Q4" s="381">
        <v>4500</v>
      </c>
      <c r="S4" s="178" t="s">
        <v>701</v>
      </c>
      <c r="T4" s="175" t="s">
        <v>702</v>
      </c>
      <c r="U4" s="182" t="s">
        <v>699</v>
      </c>
      <c r="V4" s="182" t="s">
        <v>697</v>
      </c>
      <c r="W4" s="182" t="s">
        <v>700</v>
      </c>
      <c r="X4" s="182" t="s">
        <v>698</v>
      </c>
      <c r="Y4" s="384" t="s">
        <v>703</v>
      </c>
      <c r="Z4" s="384" t="s">
        <v>879</v>
      </c>
      <c r="AA4" s="384" t="s">
        <v>703</v>
      </c>
      <c r="AB4" s="384" t="s">
        <v>880</v>
      </c>
      <c r="AC4" s="384" t="s">
        <v>742</v>
      </c>
      <c r="AD4" s="467"/>
    </row>
    <row r="5" spans="1:30" s="1" customFormat="1" ht="20.25" customHeight="1" x14ac:dyDescent="0.35">
      <c r="A5" s="186" t="s">
        <v>11</v>
      </c>
      <c r="B5" s="1" t="s">
        <v>716</v>
      </c>
      <c r="C5" s="187" t="s">
        <v>743</v>
      </c>
      <c r="D5" s="188">
        <f>$L$4</f>
        <v>6200</v>
      </c>
      <c r="E5" s="189" t="s">
        <v>744</v>
      </c>
      <c r="F5" s="188">
        <f t="shared" ref="F5" si="0">$N$4</f>
        <v>3800</v>
      </c>
      <c r="G5" s="190">
        <v>5600</v>
      </c>
      <c r="I5" s="1">
        <v>1</v>
      </c>
      <c r="J5" s="409">
        <f t="shared" ref="J5:Q14" si="1">$I5*J$4</f>
        <v>4100</v>
      </c>
      <c r="K5" s="412">
        <f t="shared" si="1"/>
        <v>3500</v>
      </c>
      <c r="L5" s="415">
        <f t="shared" si="1"/>
        <v>6200</v>
      </c>
      <c r="M5" s="418">
        <f t="shared" ref="M5:O20" si="2">$I5*M$4</f>
        <v>5100</v>
      </c>
      <c r="N5" s="421">
        <f t="shared" si="1"/>
        <v>3800</v>
      </c>
      <c r="O5" s="424">
        <f t="shared" si="2"/>
        <v>6650</v>
      </c>
      <c r="P5" s="427">
        <f t="shared" si="1"/>
        <v>7100</v>
      </c>
      <c r="Q5" s="430">
        <f t="shared" si="1"/>
        <v>4500</v>
      </c>
      <c r="S5" s="186" t="s">
        <v>15</v>
      </c>
      <c r="T5" s="1" t="s">
        <v>719</v>
      </c>
      <c r="U5" s="193" t="s">
        <v>747</v>
      </c>
      <c r="V5" s="188">
        <f>$J$4</f>
        <v>4100</v>
      </c>
      <c r="W5" s="194" t="s">
        <v>748</v>
      </c>
      <c r="X5" s="188">
        <f>$K$4</f>
        <v>3500</v>
      </c>
      <c r="Y5" s="385">
        <v>3</v>
      </c>
      <c r="Z5" s="386">
        <v>4236</v>
      </c>
      <c r="AA5" s="385">
        <v>1</v>
      </c>
      <c r="AB5" s="386">
        <v>2397</v>
      </c>
      <c r="AC5" s="387">
        <v>4200</v>
      </c>
      <c r="AD5" s="390">
        <f>ABS((AC5-V5)/AC5)</f>
        <v>2.3809523809523808E-2</v>
      </c>
    </row>
    <row r="6" spans="1:30" s="1" customFormat="1" ht="20.25" customHeight="1" x14ac:dyDescent="0.35">
      <c r="A6" s="186" t="s">
        <v>13</v>
      </c>
      <c r="B6" s="1" t="s">
        <v>717</v>
      </c>
      <c r="C6" s="187" t="s">
        <v>743</v>
      </c>
      <c r="D6" s="188">
        <f>$L$4</f>
        <v>6200</v>
      </c>
      <c r="E6" s="189" t="s">
        <v>744</v>
      </c>
      <c r="F6" s="188">
        <f t="shared" ref="F6" si="3">$N$4</f>
        <v>3800</v>
      </c>
      <c r="G6" s="190">
        <v>5600</v>
      </c>
      <c r="I6" s="1">
        <v>1.5</v>
      </c>
      <c r="J6" s="410">
        <f t="shared" si="1"/>
        <v>6150</v>
      </c>
      <c r="K6" s="413">
        <f t="shared" si="1"/>
        <v>5250</v>
      </c>
      <c r="L6" s="416">
        <f t="shared" si="1"/>
        <v>9300</v>
      </c>
      <c r="M6" s="419">
        <f t="shared" si="2"/>
        <v>7650</v>
      </c>
      <c r="N6" s="422">
        <f t="shared" si="1"/>
        <v>5700</v>
      </c>
      <c r="O6" s="425">
        <f t="shared" si="2"/>
        <v>9975</v>
      </c>
      <c r="P6" s="428">
        <f t="shared" si="1"/>
        <v>10650</v>
      </c>
      <c r="Q6" s="431">
        <f t="shared" si="1"/>
        <v>6750</v>
      </c>
      <c r="S6" s="186" t="s">
        <v>9</v>
      </c>
      <c r="T6" s="1" t="s">
        <v>720</v>
      </c>
      <c r="U6" s="193" t="s">
        <v>747</v>
      </c>
      <c r="V6" s="188">
        <f t="shared" ref="V6:V11" si="4">$J$4</f>
        <v>4100</v>
      </c>
      <c r="W6" s="194" t="s">
        <v>748</v>
      </c>
      <c r="X6" s="188">
        <f t="shared" ref="X6:X11" si="5">$K$4</f>
        <v>3500</v>
      </c>
      <c r="Y6" s="385">
        <v>4</v>
      </c>
      <c r="Z6" s="386">
        <v>4475.7887504055889</v>
      </c>
      <c r="AA6" s="385">
        <v>3</v>
      </c>
      <c r="AB6" s="386">
        <v>3671</v>
      </c>
      <c r="AC6" s="387">
        <v>4200</v>
      </c>
      <c r="AD6" s="390">
        <f>ABS((AC6-V6)/AC6)</f>
        <v>2.3809523809523808E-2</v>
      </c>
    </row>
    <row r="7" spans="1:30" s="1" customFormat="1" ht="20.25" customHeight="1" x14ac:dyDescent="0.35">
      <c r="A7" s="186" t="s">
        <v>0</v>
      </c>
      <c r="B7" s="1" t="s">
        <v>718</v>
      </c>
      <c r="C7" s="191" t="s">
        <v>745</v>
      </c>
      <c r="D7" s="188">
        <f>$P$4</f>
        <v>7100</v>
      </c>
      <c r="E7" s="192" t="s">
        <v>746</v>
      </c>
      <c r="F7" s="188">
        <f>$Q$4</f>
        <v>4500</v>
      </c>
      <c r="G7" s="190">
        <v>7700</v>
      </c>
      <c r="I7" s="1">
        <v>2</v>
      </c>
      <c r="J7" s="410">
        <f t="shared" si="1"/>
        <v>8200</v>
      </c>
      <c r="K7" s="413">
        <f t="shared" si="1"/>
        <v>7000</v>
      </c>
      <c r="L7" s="416">
        <f t="shared" si="1"/>
        <v>12400</v>
      </c>
      <c r="M7" s="419">
        <f t="shared" si="2"/>
        <v>10200</v>
      </c>
      <c r="N7" s="422">
        <f t="shared" si="1"/>
        <v>7600</v>
      </c>
      <c r="O7" s="425">
        <f t="shared" si="2"/>
        <v>13300</v>
      </c>
      <c r="P7" s="428">
        <f t="shared" si="1"/>
        <v>14200</v>
      </c>
      <c r="Q7" s="431">
        <f t="shared" si="1"/>
        <v>9000</v>
      </c>
      <c r="S7" s="186" t="s">
        <v>706</v>
      </c>
      <c r="T7" s="1" t="s">
        <v>723</v>
      </c>
      <c r="U7" s="193" t="s">
        <v>747</v>
      </c>
      <c r="V7" s="188">
        <f t="shared" si="4"/>
        <v>4100</v>
      </c>
      <c r="W7" s="194" t="s">
        <v>748</v>
      </c>
      <c r="X7" s="188">
        <f t="shared" si="5"/>
        <v>3500</v>
      </c>
      <c r="Y7" s="385"/>
      <c r="Z7" s="386"/>
      <c r="AA7" s="385"/>
      <c r="AB7" s="386"/>
      <c r="AC7" s="385" t="s">
        <v>882</v>
      </c>
      <c r="AD7" s="390"/>
    </row>
    <row r="8" spans="1:30" s="1" customFormat="1" ht="20.25" customHeight="1" x14ac:dyDescent="0.35">
      <c r="A8" s="186" t="s">
        <v>15</v>
      </c>
      <c r="B8" s="1" t="s">
        <v>719</v>
      </c>
      <c r="C8" s="193" t="s">
        <v>747</v>
      </c>
      <c r="D8" s="188">
        <f>$J$4</f>
        <v>4100</v>
      </c>
      <c r="E8" s="194" t="s">
        <v>748</v>
      </c>
      <c r="F8" s="188">
        <f>$K$4</f>
        <v>3500</v>
      </c>
      <c r="G8" s="190">
        <v>4200</v>
      </c>
      <c r="I8" s="1">
        <v>2.5</v>
      </c>
      <c r="J8" s="410">
        <f t="shared" si="1"/>
        <v>10250</v>
      </c>
      <c r="K8" s="413">
        <f t="shared" si="1"/>
        <v>8750</v>
      </c>
      <c r="L8" s="416">
        <f t="shared" si="1"/>
        <v>15500</v>
      </c>
      <c r="M8" s="419">
        <f t="shared" si="2"/>
        <v>12750</v>
      </c>
      <c r="N8" s="422">
        <f t="shared" si="1"/>
        <v>9500</v>
      </c>
      <c r="O8" s="425">
        <f t="shared" si="2"/>
        <v>16625</v>
      </c>
      <c r="P8" s="428">
        <f t="shared" si="1"/>
        <v>17750</v>
      </c>
      <c r="Q8" s="431">
        <f t="shared" si="1"/>
        <v>11250</v>
      </c>
      <c r="S8" s="186" t="s">
        <v>14</v>
      </c>
      <c r="T8" s="1" t="s">
        <v>724</v>
      </c>
      <c r="U8" s="193" t="s">
        <v>747</v>
      </c>
      <c r="V8" s="188">
        <f t="shared" si="4"/>
        <v>4100</v>
      </c>
      <c r="W8" s="194" t="s">
        <v>748</v>
      </c>
      <c r="X8" s="188">
        <f t="shared" si="5"/>
        <v>3500</v>
      </c>
      <c r="Y8" s="385">
        <v>1</v>
      </c>
      <c r="Z8" s="386">
        <v>3066</v>
      </c>
      <c r="AA8" s="385">
        <v>2</v>
      </c>
      <c r="AB8" s="386">
        <v>3981</v>
      </c>
      <c r="AC8" s="387">
        <v>3300</v>
      </c>
      <c r="AD8" s="390">
        <f>ABS((AC8-V8)/AC8)</f>
        <v>0.24242424242424243</v>
      </c>
    </row>
    <row r="9" spans="1:30" s="1" customFormat="1" ht="20.25" customHeight="1" x14ac:dyDescent="0.35">
      <c r="A9" s="186" t="s">
        <v>9</v>
      </c>
      <c r="B9" s="1" t="s">
        <v>720</v>
      </c>
      <c r="C9" s="193" t="s">
        <v>747</v>
      </c>
      <c r="D9" s="188">
        <f>$J$4</f>
        <v>4100</v>
      </c>
      <c r="E9" s="194" t="s">
        <v>748</v>
      </c>
      <c r="F9" s="188">
        <f>$K$4</f>
        <v>3500</v>
      </c>
      <c r="G9" s="190">
        <v>4200</v>
      </c>
      <c r="I9" s="1">
        <v>3</v>
      </c>
      <c r="J9" s="410">
        <f t="shared" si="1"/>
        <v>12300</v>
      </c>
      <c r="K9" s="413">
        <f t="shared" si="1"/>
        <v>10500</v>
      </c>
      <c r="L9" s="416">
        <f t="shared" si="1"/>
        <v>18600</v>
      </c>
      <c r="M9" s="419">
        <f t="shared" si="2"/>
        <v>15300</v>
      </c>
      <c r="N9" s="422">
        <f t="shared" si="1"/>
        <v>11400</v>
      </c>
      <c r="O9" s="425">
        <f t="shared" si="2"/>
        <v>19950</v>
      </c>
      <c r="P9" s="428">
        <f t="shared" si="1"/>
        <v>21300</v>
      </c>
      <c r="Q9" s="431">
        <f t="shared" si="1"/>
        <v>13500</v>
      </c>
      <c r="S9" s="186" t="s">
        <v>4</v>
      </c>
      <c r="T9" s="1" t="s">
        <v>727</v>
      </c>
      <c r="U9" s="193" t="s">
        <v>747</v>
      </c>
      <c r="V9" s="188">
        <f t="shared" si="4"/>
        <v>4100</v>
      </c>
      <c r="W9" s="194" t="s">
        <v>748</v>
      </c>
      <c r="X9" s="188">
        <f t="shared" si="5"/>
        <v>3500</v>
      </c>
      <c r="Y9" s="385">
        <v>1</v>
      </c>
      <c r="Z9" s="386">
        <v>3296</v>
      </c>
      <c r="AA9" s="385"/>
      <c r="AB9" s="386"/>
      <c r="AC9" s="387">
        <v>4200</v>
      </c>
      <c r="AD9" s="390">
        <f t="shared" ref="AD9:AD15" si="6">ABS((AC9-V9)/AC9)</f>
        <v>2.3809523809523808E-2</v>
      </c>
    </row>
    <row r="10" spans="1:30" s="1" customFormat="1" ht="20.25" customHeight="1" x14ac:dyDescent="0.35">
      <c r="A10" s="186" t="s">
        <v>6</v>
      </c>
      <c r="B10" s="1" t="s">
        <v>721</v>
      </c>
      <c r="C10" s="400" t="s">
        <v>890</v>
      </c>
      <c r="D10" s="401">
        <f>$M$4</f>
        <v>5100</v>
      </c>
      <c r="E10" s="189" t="s">
        <v>744</v>
      </c>
      <c r="F10" s="188">
        <f t="shared" ref="F10" si="7">$N$4</f>
        <v>3800</v>
      </c>
      <c r="G10" s="190">
        <v>4200</v>
      </c>
      <c r="I10" s="1">
        <v>4</v>
      </c>
      <c r="J10" s="410">
        <f t="shared" si="1"/>
        <v>16400</v>
      </c>
      <c r="K10" s="413">
        <f t="shared" si="1"/>
        <v>14000</v>
      </c>
      <c r="L10" s="416">
        <f t="shared" si="1"/>
        <v>24800</v>
      </c>
      <c r="M10" s="419">
        <f t="shared" si="2"/>
        <v>20400</v>
      </c>
      <c r="N10" s="422">
        <f t="shared" si="1"/>
        <v>15200</v>
      </c>
      <c r="O10" s="425">
        <f t="shared" si="2"/>
        <v>26600</v>
      </c>
      <c r="P10" s="428">
        <f t="shared" si="1"/>
        <v>28400</v>
      </c>
      <c r="Q10" s="431">
        <f t="shared" si="1"/>
        <v>18000</v>
      </c>
      <c r="S10" s="186" t="s">
        <v>8</v>
      </c>
      <c r="T10" s="1" t="s">
        <v>732</v>
      </c>
      <c r="U10" s="193" t="s">
        <v>747</v>
      </c>
      <c r="V10" s="188">
        <f t="shared" si="4"/>
        <v>4100</v>
      </c>
      <c r="W10" s="194" t="s">
        <v>748</v>
      </c>
      <c r="X10" s="188">
        <f t="shared" si="5"/>
        <v>3500</v>
      </c>
      <c r="Y10" s="385"/>
      <c r="Z10" s="386"/>
      <c r="AA10" s="385">
        <v>4</v>
      </c>
      <c r="AB10" s="386">
        <v>3316</v>
      </c>
      <c r="AC10" s="387">
        <v>3300</v>
      </c>
      <c r="AD10" s="390">
        <f t="shared" si="6"/>
        <v>0.24242424242424243</v>
      </c>
    </row>
    <row r="11" spans="1:30" s="1" customFormat="1" ht="20.25" customHeight="1" x14ac:dyDescent="0.35">
      <c r="A11" s="186" t="s">
        <v>705</v>
      </c>
      <c r="B11" s="1" t="s">
        <v>722</v>
      </c>
      <c r="C11" s="191" t="s">
        <v>745</v>
      </c>
      <c r="D11" s="188">
        <f>$P$4</f>
        <v>7100</v>
      </c>
      <c r="E11" s="192" t="s">
        <v>746</v>
      </c>
      <c r="F11" s="188">
        <f>$Q$4</f>
        <v>4500</v>
      </c>
      <c r="G11" s="190">
        <v>6700</v>
      </c>
      <c r="I11" s="1">
        <v>5</v>
      </c>
      <c r="J11" s="410">
        <f t="shared" si="1"/>
        <v>20500</v>
      </c>
      <c r="K11" s="413">
        <f t="shared" si="1"/>
        <v>17500</v>
      </c>
      <c r="L11" s="416">
        <f t="shared" si="1"/>
        <v>31000</v>
      </c>
      <c r="M11" s="419">
        <f t="shared" si="2"/>
        <v>25500</v>
      </c>
      <c r="N11" s="422">
        <f t="shared" si="1"/>
        <v>19000</v>
      </c>
      <c r="O11" s="425">
        <f t="shared" si="2"/>
        <v>33250</v>
      </c>
      <c r="P11" s="428">
        <f t="shared" si="1"/>
        <v>35500</v>
      </c>
      <c r="Q11" s="431">
        <f t="shared" si="1"/>
        <v>22500</v>
      </c>
      <c r="S11" s="186" t="s">
        <v>714</v>
      </c>
      <c r="T11" s="1" t="s">
        <v>19</v>
      </c>
      <c r="U11" s="193" t="s">
        <v>747</v>
      </c>
      <c r="V11" s="188">
        <f t="shared" si="4"/>
        <v>4100</v>
      </c>
      <c r="W11" s="194" t="s">
        <v>748</v>
      </c>
      <c r="X11" s="188">
        <f t="shared" si="5"/>
        <v>3500</v>
      </c>
      <c r="Y11" s="385"/>
      <c r="Z11" s="386"/>
      <c r="AA11" s="385"/>
      <c r="AB11" s="386"/>
      <c r="AC11" s="387">
        <v>3300</v>
      </c>
      <c r="AD11" s="390">
        <f t="shared" si="6"/>
        <v>0.24242424242424243</v>
      </c>
    </row>
    <row r="12" spans="1:30" s="1" customFormat="1" ht="20.25" customHeight="1" x14ac:dyDescent="0.35">
      <c r="A12" s="186" t="s">
        <v>706</v>
      </c>
      <c r="B12" s="1" t="s">
        <v>723</v>
      </c>
      <c r="C12" s="193" t="s">
        <v>747</v>
      </c>
      <c r="D12" s="188">
        <f>$J$4</f>
        <v>4100</v>
      </c>
      <c r="E12" s="194" t="s">
        <v>748</v>
      </c>
      <c r="F12" s="188">
        <f>$K$4</f>
        <v>3500</v>
      </c>
      <c r="G12" s="195" t="s">
        <v>22</v>
      </c>
      <c r="I12" s="1">
        <v>7</v>
      </c>
      <c r="J12" s="410">
        <f t="shared" si="1"/>
        <v>28700</v>
      </c>
      <c r="K12" s="413">
        <f t="shared" si="1"/>
        <v>24500</v>
      </c>
      <c r="L12" s="416">
        <f t="shared" si="1"/>
        <v>43400</v>
      </c>
      <c r="M12" s="419">
        <f t="shared" si="2"/>
        <v>35700</v>
      </c>
      <c r="N12" s="422">
        <f t="shared" si="1"/>
        <v>26600</v>
      </c>
      <c r="O12" s="425">
        <f t="shared" si="2"/>
        <v>46550</v>
      </c>
      <c r="P12" s="428">
        <f t="shared" si="1"/>
        <v>49700</v>
      </c>
      <c r="Q12" s="431">
        <f t="shared" si="1"/>
        <v>31500</v>
      </c>
      <c r="S12" s="186" t="s">
        <v>11</v>
      </c>
      <c r="T12" s="1" t="s">
        <v>716</v>
      </c>
      <c r="U12" s="187" t="s">
        <v>743</v>
      </c>
      <c r="V12" s="188">
        <f>$L$4</f>
        <v>6200</v>
      </c>
      <c r="W12" s="189" t="s">
        <v>744</v>
      </c>
      <c r="X12" s="188">
        <f>$N$4</f>
        <v>3800</v>
      </c>
      <c r="Y12" s="385">
        <v>1</v>
      </c>
      <c r="Z12" s="386">
        <v>6719.0754552173612</v>
      </c>
      <c r="AA12" s="385">
        <v>1</v>
      </c>
      <c r="AB12" s="386">
        <v>3665.1013629595691</v>
      </c>
      <c r="AC12" s="387">
        <v>5600</v>
      </c>
      <c r="AD12" s="390">
        <f t="shared" si="6"/>
        <v>0.10714285714285714</v>
      </c>
    </row>
    <row r="13" spans="1:30" s="1" customFormat="1" ht="20.25" customHeight="1" x14ac:dyDescent="0.35">
      <c r="A13" s="186" t="s">
        <v>14</v>
      </c>
      <c r="B13" s="1" t="s">
        <v>724</v>
      </c>
      <c r="C13" s="193" t="s">
        <v>747</v>
      </c>
      <c r="D13" s="188">
        <f>$J$4</f>
        <v>4100</v>
      </c>
      <c r="E13" s="194" t="s">
        <v>748</v>
      </c>
      <c r="F13" s="188">
        <f>$K$4</f>
        <v>3500</v>
      </c>
      <c r="G13" s="190">
        <v>3300</v>
      </c>
      <c r="I13" s="1">
        <v>10</v>
      </c>
      <c r="J13" s="410">
        <f t="shared" si="1"/>
        <v>41000</v>
      </c>
      <c r="K13" s="413">
        <f t="shared" si="1"/>
        <v>35000</v>
      </c>
      <c r="L13" s="416">
        <f t="shared" si="1"/>
        <v>62000</v>
      </c>
      <c r="M13" s="419">
        <f t="shared" si="2"/>
        <v>51000</v>
      </c>
      <c r="N13" s="422">
        <f t="shared" si="1"/>
        <v>38000</v>
      </c>
      <c r="O13" s="425">
        <f t="shared" si="2"/>
        <v>66500</v>
      </c>
      <c r="P13" s="428">
        <f t="shared" si="1"/>
        <v>71000</v>
      </c>
      <c r="Q13" s="431">
        <f t="shared" si="1"/>
        <v>45000</v>
      </c>
      <c r="S13" s="186" t="s">
        <v>13</v>
      </c>
      <c r="T13" s="1" t="s">
        <v>717</v>
      </c>
      <c r="U13" s="187" t="s">
        <v>743</v>
      </c>
      <c r="V13" s="188">
        <f t="shared" ref="V13:V23" si="8">$L$4</f>
        <v>6200</v>
      </c>
      <c r="W13" s="189" t="s">
        <v>744</v>
      </c>
      <c r="X13" s="188">
        <f t="shared" ref="X13:X23" si="9">$N$4</f>
        <v>3800</v>
      </c>
      <c r="Y13" s="385">
        <v>4</v>
      </c>
      <c r="Z13" s="386">
        <v>5813.521545319466</v>
      </c>
      <c r="AA13" s="385">
        <v>3</v>
      </c>
      <c r="AB13" s="386">
        <v>4147.0048276330999</v>
      </c>
      <c r="AC13" s="387">
        <v>5600</v>
      </c>
      <c r="AD13" s="390">
        <f t="shared" si="6"/>
        <v>0.10714285714285714</v>
      </c>
    </row>
    <row r="14" spans="1:30" s="1" customFormat="1" ht="20.25" customHeight="1" x14ac:dyDescent="0.35">
      <c r="A14" s="186" t="s">
        <v>16</v>
      </c>
      <c r="B14" s="1" t="s">
        <v>725</v>
      </c>
      <c r="C14" s="187" t="s">
        <v>743</v>
      </c>
      <c r="D14" s="188">
        <f>$L$4</f>
        <v>6200</v>
      </c>
      <c r="E14" s="189" t="s">
        <v>744</v>
      </c>
      <c r="F14" s="188">
        <f t="shared" ref="F14" si="10">$N$4</f>
        <v>3800</v>
      </c>
      <c r="G14" s="190">
        <v>5600</v>
      </c>
      <c r="I14" s="1">
        <v>15</v>
      </c>
      <c r="J14" s="410">
        <f t="shared" si="1"/>
        <v>61500</v>
      </c>
      <c r="K14" s="413">
        <f t="shared" si="1"/>
        <v>52500</v>
      </c>
      <c r="L14" s="416">
        <f t="shared" si="1"/>
        <v>93000</v>
      </c>
      <c r="M14" s="419">
        <f t="shared" si="2"/>
        <v>76500</v>
      </c>
      <c r="N14" s="422">
        <f t="shared" si="1"/>
        <v>57000</v>
      </c>
      <c r="O14" s="425">
        <f t="shared" si="2"/>
        <v>99750</v>
      </c>
      <c r="P14" s="428">
        <f t="shared" si="1"/>
        <v>106500</v>
      </c>
      <c r="Q14" s="431">
        <f t="shared" si="1"/>
        <v>67500</v>
      </c>
      <c r="S14" s="186" t="s">
        <v>6</v>
      </c>
      <c r="T14" s="1" t="s">
        <v>721</v>
      </c>
      <c r="U14" s="400" t="s">
        <v>890</v>
      </c>
      <c r="V14" s="401">
        <f>$M$4</f>
        <v>5100</v>
      </c>
      <c r="W14" s="189" t="s">
        <v>744</v>
      </c>
      <c r="X14" s="188">
        <f t="shared" si="9"/>
        <v>3800</v>
      </c>
      <c r="Y14" s="385">
        <v>3</v>
      </c>
      <c r="Z14" s="386">
        <v>6041.4199753510065</v>
      </c>
      <c r="AA14" s="385">
        <v>2</v>
      </c>
      <c r="AB14" s="386">
        <v>3853.2110091743116</v>
      </c>
      <c r="AC14" s="387">
        <v>4200</v>
      </c>
      <c r="AD14" s="390">
        <f>ABS((V14-AC14)/AC14)</f>
        <v>0.21428571428571427</v>
      </c>
    </row>
    <row r="15" spans="1:30" s="1" customFormat="1" ht="20.25" customHeight="1" x14ac:dyDescent="0.35">
      <c r="A15" s="186" t="s">
        <v>7</v>
      </c>
      <c r="B15" s="1" t="s">
        <v>20</v>
      </c>
      <c r="C15" s="191" t="s">
        <v>745</v>
      </c>
      <c r="D15" s="188">
        <v>7100</v>
      </c>
      <c r="E15" s="192" t="s">
        <v>746</v>
      </c>
      <c r="F15" s="188">
        <f>$Q$4</f>
        <v>4500</v>
      </c>
      <c r="G15" s="190">
        <v>7700</v>
      </c>
      <c r="I15" s="1">
        <v>20</v>
      </c>
      <c r="J15" s="410">
        <f t="shared" ref="J15:Q20" si="11">$I15*J$4</f>
        <v>82000</v>
      </c>
      <c r="K15" s="413">
        <f t="shared" si="11"/>
        <v>70000</v>
      </c>
      <c r="L15" s="416">
        <f t="shared" si="11"/>
        <v>124000</v>
      </c>
      <c r="M15" s="419">
        <f t="shared" si="2"/>
        <v>102000</v>
      </c>
      <c r="N15" s="422">
        <f t="shared" si="11"/>
        <v>76000</v>
      </c>
      <c r="O15" s="425">
        <f t="shared" si="2"/>
        <v>133000</v>
      </c>
      <c r="P15" s="428">
        <f t="shared" si="11"/>
        <v>142000</v>
      </c>
      <c r="Q15" s="431">
        <f t="shared" si="11"/>
        <v>90000</v>
      </c>
      <c r="S15" s="186" t="s">
        <v>16</v>
      </c>
      <c r="T15" s="1" t="s">
        <v>725</v>
      </c>
      <c r="U15" s="187" t="s">
        <v>743</v>
      </c>
      <c r="V15" s="188">
        <f t="shared" si="8"/>
        <v>6200</v>
      </c>
      <c r="W15" s="189" t="s">
        <v>744</v>
      </c>
      <c r="X15" s="188">
        <f t="shared" si="9"/>
        <v>3800</v>
      </c>
      <c r="Y15" s="385">
        <v>5</v>
      </c>
      <c r="Z15" s="386">
        <v>5258.7886818925872</v>
      </c>
      <c r="AA15" s="385"/>
      <c r="AB15" s="386"/>
      <c r="AC15" s="387">
        <v>5600</v>
      </c>
      <c r="AD15" s="390">
        <f t="shared" si="6"/>
        <v>0.10714285714285714</v>
      </c>
    </row>
    <row r="16" spans="1:30" s="1" customFormat="1" ht="20.25" customHeight="1" x14ac:dyDescent="0.35">
      <c r="A16" s="186" t="s">
        <v>2</v>
      </c>
      <c r="B16" s="1" t="s">
        <v>726</v>
      </c>
      <c r="C16" s="433" t="s">
        <v>899</v>
      </c>
      <c r="D16" s="442">
        <f>$O$4</f>
        <v>6650</v>
      </c>
      <c r="E16" s="192" t="s">
        <v>746</v>
      </c>
      <c r="F16" s="188">
        <f>$Q$4</f>
        <v>4500</v>
      </c>
      <c r="G16" s="190">
        <v>5600</v>
      </c>
      <c r="I16" s="1">
        <v>25</v>
      </c>
      <c r="J16" s="410">
        <f t="shared" si="11"/>
        <v>102500</v>
      </c>
      <c r="K16" s="413">
        <f t="shared" si="11"/>
        <v>87500</v>
      </c>
      <c r="L16" s="416">
        <f t="shared" si="11"/>
        <v>155000</v>
      </c>
      <c r="M16" s="419">
        <f t="shared" si="2"/>
        <v>127500</v>
      </c>
      <c r="N16" s="422">
        <f t="shared" si="11"/>
        <v>95000</v>
      </c>
      <c r="O16" s="425">
        <f t="shared" si="2"/>
        <v>166250</v>
      </c>
      <c r="P16" s="428">
        <f t="shared" si="11"/>
        <v>177500</v>
      </c>
      <c r="Q16" s="431">
        <f t="shared" si="11"/>
        <v>112500</v>
      </c>
      <c r="S16" s="186" t="s">
        <v>17</v>
      </c>
      <c r="T16" s="1" t="s">
        <v>731</v>
      </c>
      <c r="U16" s="187" t="s">
        <v>743</v>
      </c>
      <c r="V16" s="188">
        <f t="shared" si="8"/>
        <v>6200</v>
      </c>
      <c r="W16" s="189" t="s">
        <v>744</v>
      </c>
      <c r="X16" s="188">
        <f t="shared" si="9"/>
        <v>3800</v>
      </c>
      <c r="Y16" s="385">
        <v>4</v>
      </c>
      <c r="Z16" s="386">
        <v>6158.9070903641668</v>
      </c>
      <c r="AA16" s="385">
        <v>2</v>
      </c>
      <c r="AB16" s="386">
        <v>2957.4416927145944</v>
      </c>
      <c r="AC16" s="387">
        <v>6700</v>
      </c>
      <c r="AD16" s="390">
        <f t="shared" ref="AD16:AD22" si="12">ABS((AC16-V16)/AC16)</f>
        <v>7.4626865671641784E-2</v>
      </c>
    </row>
    <row r="17" spans="1:30" s="1" customFormat="1" ht="20.25" customHeight="1" x14ac:dyDescent="0.35">
      <c r="A17" s="186" t="s">
        <v>4</v>
      </c>
      <c r="B17" s="1" t="s">
        <v>727</v>
      </c>
      <c r="C17" s="193" t="s">
        <v>747</v>
      </c>
      <c r="D17" s="188">
        <f>$J$4</f>
        <v>4100</v>
      </c>
      <c r="E17" s="194" t="s">
        <v>748</v>
      </c>
      <c r="F17" s="188">
        <f>$K$4</f>
        <v>3500</v>
      </c>
      <c r="G17" s="190">
        <v>4200</v>
      </c>
      <c r="I17" s="1">
        <v>30</v>
      </c>
      <c r="J17" s="410">
        <f t="shared" si="11"/>
        <v>123000</v>
      </c>
      <c r="K17" s="413">
        <f t="shared" si="11"/>
        <v>105000</v>
      </c>
      <c r="L17" s="416">
        <f t="shared" si="11"/>
        <v>186000</v>
      </c>
      <c r="M17" s="419">
        <f t="shared" si="2"/>
        <v>153000</v>
      </c>
      <c r="N17" s="422">
        <f t="shared" si="11"/>
        <v>114000</v>
      </c>
      <c r="O17" s="425">
        <f t="shared" si="2"/>
        <v>199500</v>
      </c>
      <c r="P17" s="428">
        <f t="shared" si="11"/>
        <v>213000</v>
      </c>
      <c r="Q17" s="431">
        <f t="shared" si="11"/>
        <v>135000</v>
      </c>
      <c r="S17" s="186" t="s">
        <v>709</v>
      </c>
      <c r="T17" s="1" t="s">
        <v>733</v>
      </c>
      <c r="U17" s="187" t="s">
        <v>743</v>
      </c>
      <c r="V17" s="188">
        <f t="shared" si="8"/>
        <v>6200</v>
      </c>
      <c r="W17" s="189" t="s">
        <v>744</v>
      </c>
      <c r="X17" s="188">
        <f t="shared" si="9"/>
        <v>3800</v>
      </c>
      <c r="Y17" s="385">
        <v>5</v>
      </c>
      <c r="Z17" s="386">
        <v>6298.8157532360228</v>
      </c>
      <c r="AA17" s="385">
        <v>2</v>
      </c>
      <c r="AB17" s="386">
        <v>5099.5850622406633</v>
      </c>
      <c r="AC17" s="387">
        <v>6700</v>
      </c>
      <c r="AD17" s="390">
        <f t="shared" si="12"/>
        <v>7.4626865671641784E-2</v>
      </c>
    </row>
    <row r="18" spans="1:30" s="1" customFormat="1" ht="20.25" customHeight="1" x14ac:dyDescent="0.35">
      <c r="A18" s="186" t="s">
        <v>707</v>
      </c>
      <c r="B18" s="1" t="s">
        <v>728</v>
      </c>
      <c r="C18" s="191" t="s">
        <v>745</v>
      </c>
      <c r="D18" s="188">
        <f>$P$4</f>
        <v>7100</v>
      </c>
      <c r="E18" s="192" t="s">
        <v>746</v>
      </c>
      <c r="F18" s="188">
        <f>$Q$4</f>
        <v>4500</v>
      </c>
      <c r="G18" s="190">
        <v>7700</v>
      </c>
      <c r="I18" s="1">
        <v>40</v>
      </c>
      <c r="J18" s="410">
        <f t="shared" si="11"/>
        <v>164000</v>
      </c>
      <c r="K18" s="413">
        <f t="shared" si="11"/>
        <v>140000</v>
      </c>
      <c r="L18" s="416">
        <f t="shared" si="11"/>
        <v>248000</v>
      </c>
      <c r="M18" s="419">
        <f t="shared" si="2"/>
        <v>204000</v>
      </c>
      <c r="N18" s="422">
        <f t="shared" si="11"/>
        <v>152000</v>
      </c>
      <c r="O18" s="425">
        <f t="shared" si="2"/>
        <v>266000</v>
      </c>
      <c r="P18" s="428">
        <f t="shared" si="11"/>
        <v>284000</v>
      </c>
      <c r="Q18" s="431">
        <f t="shared" si="11"/>
        <v>180000</v>
      </c>
      <c r="S18" s="186" t="s">
        <v>710</v>
      </c>
      <c r="T18" s="1" t="s">
        <v>18</v>
      </c>
      <c r="U18" s="187" t="s">
        <v>743</v>
      </c>
      <c r="V18" s="188">
        <f t="shared" si="8"/>
        <v>6200</v>
      </c>
      <c r="W18" s="189" t="s">
        <v>744</v>
      </c>
      <c r="X18" s="188">
        <f t="shared" si="9"/>
        <v>3800</v>
      </c>
      <c r="Y18" s="385">
        <v>2</v>
      </c>
      <c r="Z18" s="386">
        <v>6951.8384256861727</v>
      </c>
      <c r="AA18" s="385"/>
      <c r="AB18" s="386"/>
      <c r="AC18" s="387">
        <v>6700</v>
      </c>
      <c r="AD18" s="390">
        <f t="shared" si="12"/>
        <v>7.4626865671641784E-2</v>
      </c>
    </row>
    <row r="19" spans="1:30" s="1" customFormat="1" ht="20.25" customHeight="1" x14ac:dyDescent="0.35">
      <c r="A19" s="186" t="s">
        <v>708</v>
      </c>
      <c r="B19" s="1" t="s">
        <v>729</v>
      </c>
      <c r="C19" s="191" t="s">
        <v>745</v>
      </c>
      <c r="D19" s="188">
        <f>$P$4</f>
        <v>7100</v>
      </c>
      <c r="E19" s="192" t="s">
        <v>746</v>
      </c>
      <c r="F19" s="188">
        <f>$Q$4</f>
        <v>4500</v>
      </c>
      <c r="G19" s="190">
        <v>7700</v>
      </c>
      <c r="I19" s="1">
        <v>50</v>
      </c>
      <c r="J19" s="410">
        <f t="shared" si="11"/>
        <v>205000</v>
      </c>
      <c r="K19" s="413">
        <f t="shared" si="11"/>
        <v>175000</v>
      </c>
      <c r="L19" s="416">
        <f t="shared" si="11"/>
        <v>310000</v>
      </c>
      <c r="M19" s="419">
        <f t="shared" si="2"/>
        <v>255000</v>
      </c>
      <c r="N19" s="422">
        <f t="shared" si="11"/>
        <v>190000</v>
      </c>
      <c r="O19" s="425">
        <f t="shared" si="2"/>
        <v>332500</v>
      </c>
      <c r="P19" s="428">
        <f t="shared" si="11"/>
        <v>355000</v>
      </c>
      <c r="Q19" s="431">
        <f t="shared" si="11"/>
        <v>225000</v>
      </c>
      <c r="S19" s="186" t="s">
        <v>10</v>
      </c>
      <c r="T19" s="1" t="s">
        <v>734</v>
      </c>
      <c r="U19" s="187" t="s">
        <v>743</v>
      </c>
      <c r="V19" s="188">
        <f t="shared" si="8"/>
        <v>6200</v>
      </c>
      <c r="W19" s="189" t="s">
        <v>744</v>
      </c>
      <c r="X19" s="188">
        <f t="shared" si="9"/>
        <v>3800</v>
      </c>
      <c r="Y19" s="385">
        <v>1</v>
      </c>
      <c r="Z19" s="386">
        <v>7076.6638584667226</v>
      </c>
      <c r="AA19" s="385"/>
      <c r="AB19" s="386"/>
      <c r="AC19" s="387">
        <v>5600</v>
      </c>
      <c r="AD19" s="390">
        <f t="shared" si="12"/>
        <v>0.10714285714285714</v>
      </c>
    </row>
    <row r="20" spans="1:30" s="1" customFormat="1" ht="20.25" customHeight="1" x14ac:dyDescent="0.35">
      <c r="A20" s="186" t="s">
        <v>1</v>
      </c>
      <c r="B20" s="1" t="s">
        <v>730</v>
      </c>
      <c r="C20" s="191" t="s">
        <v>745</v>
      </c>
      <c r="D20" s="188">
        <f>$P$4</f>
        <v>7100</v>
      </c>
      <c r="E20" s="192" t="s">
        <v>746</v>
      </c>
      <c r="F20" s="188">
        <f>$Q$4</f>
        <v>4500</v>
      </c>
      <c r="G20" s="190">
        <v>5600</v>
      </c>
      <c r="I20" s="1">
        <v>100</v>
      </c>
      <c r="J20" s="411">
        <f t="shared" si="11"/>
        <v>410000</v>
      </c>
      <c r="K20" s="414">
        <f t="shared" si="11"/>
        <v>350000</v>
      </c>
      <c r="L20" s="417">
        <f t="shared" si="11"/>
        <v>620000</v>
      </c>
      <c r="M20" s="420">
        <f t="shared" si="2"/>
        <v>510000</v>
      </c>
      <c r="N20" s="423">
        <f t="shared" si="11"/>
        <v>380000</v>
      </c>
      <c r="O20" s="426">
        <f t="shared" si="2"/>
        <v>665000</v>
      </c>
      <c r="P20" s="429">
        <f t="shared" si="11"/>
        <v>710000</v>
      </c>
      <c r="Q20" s="432">
        <f t="shared" si="11"/>
        <v>450000</v>
      </c>
      <c r="S20" s="186" t="s">
        <v>5</v>
      </c>
      <c r="T20" s="1" t="s">
        <v>735</v>
      </c>
      <c r="U20" s="187" t="s">
        <v>743</v>
      </c>
      <c r="V20" s="188">
        <f t="shared" si="8"/>
        <v>6200</v>
      </c>
      <c r="W20" s="189" t="s">
        <v>744</v>
      </c>
      <c r="X20" s="188">
        <f t="shared" si="9"/>
        <v>3800</v>
      </c>
      <c r="Y20" s="385">
        <v>1</v>
      </c>
      <c r="Z20" s="386">
        <v>6254.8713951675763</v>
      </c>
      <c r="AA20" s="385"/>
      <c r="AB20" s="386"/>
      <c r="AC20" s="387">
        <v>5600</v>
      </c>
      <c r="AD20" s="390">
        <f t="shared" si="12"/>
        <v>0.10714285714285714</v>
      </c>
    </row>
    <row r="21" spans="1:30" s="1" customFormat="1" ht="20.25" customHeight="1" x14ac:dyDescent="0.35">
      <c r="A21" s="186" t="s">
        <v>17</v>
      </c>
      <c r="B21" s="1" t="s">
        <v>731</v>
      </c>
      <c r="C21" s="187" t="s">
        <v>743</v>
      </c>
      <c r="D21" s="188">
        <f>$L$4</f>
        <v>6200</v>
      </c>
      <c r="E21" s="189" t="s">
        <v>744</v>
      </c>
      <c r="F21" s="188">
        <f t="shared" ref="F21" si="13">$N$4</f>
        <v>3800</v>
      </c>
      <c r="G21" s="190">
        <v>6700</v>
      </c>
      <c r="J21" s="198"/>
      <c r="K21" s="198"/>
      <c r="L21" s="198"/>
      <c r="M21" s="198"/>
      <c r="N21" s="198"/>
      <c r="O21" s="198"/>
      <c r="P21" s="198"/>
      <c r="Q21" s="198"/>
      <c r="S21" s="186" t="s">
        <v>3</v>
      </c>
      <c r="T21" s="1" t="s">
        <v>736</v>
      </c>
      <c r="U21" s="187" t="s">
        <v>743</v>
      </c>
      <c r="V21" s="188">
        <f t="shared" si="8"/>
        <v>6200</v>
      </c>
      <c r="W21" s="189" t="s">
        <v>744</v>
      </c>
      <c r="X21" s="188">
        <f t="shared" si="9"/>
        <v>3800</v>
      </c>
      <c r="Y21" s="385"/>
      <c r="Z21" s="386"/>
      <c r="AA21" s="385">
        <v>2</v>
      </c>
      <c r="AB21" s="386">
        <v>3083.7941301573796</v>
      </c>
      <c r="AC21" s="387">
        <v>6700</v>
      </c>
      <c r="AD21" s="390">
        <f t="shared" si="12"/>
        <v>7.4626865671641784E-2</v>
      </c>
    </row>
    <row r="22" spans="1:30" s="1" customFormat="1" ht="20.25" customHeight="1" x14ac:dyDescent="0.35">
      <c r="A22" s="186" t="s">
        <v>8</v>
      </c>
      <c r="B22" s="1" t="s">
        <v>732</v>
      </c>
      <c r="C22" s="193" t="s">
        <v>747</v>
      </c>
      <c r="D22" s="188">
        <f>$J$4</f>
        <v>4100</v>
      </c>
      <c r="E22" s="194" t="s">
        <v>748</v>
      </c>
      <c r="F22" s="188">
        <f>$K$4</f>
        <v>3500</v>
      </c>
      <c r="G22" s="190">
        <v>3300</v>
      </c>
      <c r="J22" s="198"/>
      <c r="K22" s="198"/>
      <c r="L22" s="198"/>
      <c r="M22" s="198"/>
      <c r="N22" s="198"/>
      <c r="O22" s="198"/>
      <c r="P22" s="198"/>
      <c r="Q22" s="198"/>
      <c r="S22" s="186" t="s">
        <v>12</v>
      </c>
      <c r="T22" s="1" t="s">
        <v>737</v>
      </c>
      <c r="U22" s="187" t="s">
        <v>743</v>
      </c>
      <c r="V22" s="188">
        <f t="shared" si="8"/>
        <v>6200</v>
      </c>
      <c r="W22" s="189" t="s">
        <v>744</v>
      </c>
      <c r="X22" s="188">
        <f t="shared" si="9"/>
        <v>3800</v>
      </c>
      <c r="Y22" s="385">
        <v>1</v>
      </c>
      <c r="Z22" s="386">
        <v>5274.2616033755276</v>
      </c>
      <c r="AA22" s="385"/>
      <c r="AB22" s="386"/>
      <c r="AC22" s="387">
        <v>5600</v>
      </c>
      <c r="AD22" s="390">
        <f t="shared" si="12"/>
        <v>0.10714285714285714</v>
      </c>
    </row>
    <row r="23" spans="1:30" s="1" customFormat="1" ht="20.25" customHeight="1" x14ac:dyDescent="0.35">
      <c r="A23" s="186" t="s">
        <v>709</v>
      </c>
      <c r="B23" s="1" t="s">
        <v>733</v>
      </c>
      <c r="C23" s="187" t="s">
        <v>743</v>
      </c>
      <c r="D23" s="188">
        <f t="shared" ref="D23:D28" si="14">$L$4</f>
        <v>6200</v>
      </c>
      <c r="E23" s="189" t="s">
        <v>744</v>
      </c>
      <c r="F23" s="188">
        <f t="shared" ref="F23:F26" si="15">$N$4</f>
        <v>3800</v>
      </c>
      <c r="G23" s="190">
        <v>6700</v>
      </c>
      <c r="J23" s="198"/>
      <c r="K23" s="198"/>
      <c r="L23" s="198"/>
      <c r="M23" s="198"/>
      <c r="N23" s="198"/>
      <c r="O23" s="198"/>
      <c r="P23" s="198"/>
      <c r="Q23" s="198"/>
      <c r="S23" s="186" t="s">
        <v>713</v>
      </c>
      <c r="T23" s="1" t="s">
        <v>740</v>
      </c>
      <c r="U23" s="187" t="s">
        <v>743</v>
      </c>
      <c r="V23" s="188">
        <f t="shared" si="8"/>
        <v>6200</v>
      </c>
      <c r="W23" s="189" t="s">
        <v>744</v>
      </c>
      <c r="X23" s="188">
        <f t="shared" si="9"/>
        <v>3800</v>
      </c>
      <c r="Y23" s="385"/>
      <c r="Z23" s="386"/>
      <c r="AA23" s="385"/>
      <c r="AB23" s="386"/>
      <c r="AC23" s="388" t="s">
        <v>881</v>
      </c>
      <c r="AD23" s="390">
        <f>(6700-V23)/6700</f>
        <v>7.4626865671641784E-2</v>
      </c>
    </row>
    <row r="24" spans="1:30" s="1" customFormat="1" ht="20.25" customHeight="1" x14ac:dyDescent="0.35">
      <c r="A24" s="186" t="s">
        <v>710</v>
      </c>
      <c r="B24" s="1" t="s">
        <v>18</v>
      </c>
      <c r="C24" s="187" t="s">
        <v>743</v>
      </c>
      <c r="D24" s="188">
        <f t="shared" si="14"/>
        <v>6200</v>
      </c>
      <c r="E24" s="189" t="s">
        <v>744</v>
      </c>
      <c r="F24" s="188">
        <f t="shared" si="15"/>
        <v>3800</v>
      </c>
      <c r="G24" s="190">
        <v>6700</v>
      </c>
      <c r="J24" s="198"/>
      <c r="K24" s="198"/>
      <c r="L24" s="198"/>
      <c r="M24" s="198"/>
      <c r="N24" s="198"/>
      <c r="O24" s="198"/>
      <c r="P24" s="198"/>
      <c r="Q24" s="198"/>
      <c r="S24" s="186" t="s">
        <v>0</v>
      </c>
      <c r="T24" s="1" t="s">
        <v>718</v>
      </c>
      <c r="U24" s="191" t="s">
        <v>745</v>
      </c>
      <c r="V24" s="188">
        <f>$P$4</f>
        <v>7100</v>
      </c>
      <c r="W24" s="192" t="s">
        <v>746</v>
      </c>
      <c r="X24" s="188">
        <f>$Q$4</f>
        <v>4500</v>
      </c>
      <c r="Y24" s="385">
        <v>6</v>
      </c>
      <c r="Z24" s="386">
        <v>6935.1256405417571</v>
      </c>
      <c r="AA24" s="385"/>
      <c r="AB24" s="386"/>
      <c r="AC24" s="387">
        <v>7700</v>
      </c>
      <c r="AD24" s="390">
        <f>ABS((AC24-V24)/AC24)</f>
        <v>7.792207792207792E-2</v>
      </c>
    </row>
    <row r="25" spans="1:30" s="1" customFormat="1" ht="20.25" customHeight="1" x14ac:dyDescent="0.35">
      <c r="A25" s="186" t="s">
        <v>10</v>
      </c>
      <c r="B25" s="1" t="s">
        <v>734</v>
      </c>
      <c r="C25" s="187" t="s">
        <v>743</v>
      </c>
      <c r="D25" s="188">
        <f t="shared" si="14"/>
        <v>6200</v>
      </c>
      <c r="E25" s="189" t="s">
        <v>744</v>
      </c>
      <c r="F25" s="188">
        <f t="shared" si="15"/>
        <v>3800</v>
      </c>
      <c r="G25" s="190">
        <v>5600</v>
      </c>
      <c r="J25" s="177"/>
      <c r="K25" s="135"/>
      <c r="L25" s="198"/>
      <c r="M25" s="198"/>
      <c r="N25" s="198"/>
      <c r="O25" s="198"/>
      <c r="P25" s="198"/>
      <c r="Q25" s="198"/>
      <c r="S25" s="186" t="s">
        <v>705</v>
      </c>
      <c r="T25" s="1" t="s">
        <v>722</v>
      </c>
      <c r="U25" s="191" t="s">
        <v>745</v>
      </c>
      <c r="V25" s="188">
        <f t="shared" ref="V25:V32" si="16">$P$4</f>
        <v>7100</v>
      </c>
      <c r="W25" s="192" t="s">
        <v>746</v>
      </c>
      <c r="X25" s="188">
        <f t="shared" ref="X25:X32" si="17">$Q$4</f>
        <v>4500</v>
      </c>
      <c r="Y25" s="385">
        <v>5</v>
      </c>
      <c r="Z25" s="386">
        <v>7376.8981767982104</v>
      </c>
      <c r="AA25" s="385"/>
      <c r="AB25" s="386"/>
      <c r="AC25" s="387">
        <v>6700</v>
      </c>
      <c r="AD25" s="390">
        <f>ABS((AC25-V25)/AC25)</f>
        <v>5.9701492537313432E-2</v>
      </c>
    </row>
    <row r="26" spans="1:30" s="1" customFormat="1" ht="20.25" customHeight="1" x14ac:dyDescent="0.35">
      <c r="A26" s="186" t="s">
        <v>5</v>
      </c>
      <c r="B26" s="1" t="s">
        <v>735</v>
      </c>
      <c r="C26" s="187" t="s">
        <v>743</v>
      </c>
      <c r="D26" s="188">
        <f t="shared" si="14"/>
        <v>6200</v>
      </c>
      <c r="E26" s="189" t="s">
        <v>744</v>
      </c>
      <c r="F26" s="188">
        <f t="shared" si="15"/>
        <v>3800</v>
      </c>
      <c r="G26" s="190">
        <v>5600</v>
      </c>
      <c r="J26" s="178"/>
      <c r="K26" s="175"/>
      <c r="L26" s="198"/>
      <c r="M26" s="198"/>
      <c r="N26" s="198"/>
      <c r="O26" s="198"/>
      <c r="P26" s="198"/>
      <c r="Q26" s="198"/>
      <c r="S26" s="186" t="s">
        <v>7</v>
      </c>
      <c r="T26" s="1" t="s">
        <v>20</v>
      </c>
      <c r="U26" s="191" t="s">
        <v>745</v>
      </c>
      <c r="V26" s="188">
        <f t="shared" si="16"/>
        <v>7100</v>
      </c>
      <c r="W26" s="192" t="s">
        <v>746</v>
      </c>
      <c r="X26" s="188">
        <f t="shared" si="17"/>
        <v>4500</v>
      </c>
      <c r="Y26" s="385">
        <v>4</v>
      </c>
      <c r="Z26" s="386">
        <v>6348.9870680143003</v>
      </c>
      <c r="AA26" s="385">
        <v>1</v>
      </c>
      <c r="AB26" s="386">
        <v>5238.8289676425265</v>
      </c>
      <c r="AC26" s="387">
        <v>7700</v>
      </c>
      <c r="AD26" s="390">
        <f>ABS((AC26-V26)/AC26)</f>
        <v>7.792207792207792E-2</v>
      </c>
    </row>
    <row r="27" spans="1:30" s="1" customFormat="1" ht="20.25" customHeight="1" x14ac:dyDescent="0.35">
      <c r="A27" s="186" t="s">
        <v>3</v>
      </c>
      <c r="B27" s="1" t="s">
        <v>736</v>
      </c>
      <c r="C27" s="187" t="s">
        <v>743</v>
      </c>
      <c r="D27" s="188">
        <f t="shared" si="14"/>
        <v>6200</v>
      </c>
      <c r="E27" s="189" t="s">
        <v>744</v>
      </c>
      <c r="F27" s="188">
        <v>3800</v>
      </c>
      <c r="G27" s="190">
        <v>6700</v>
      </c>
      <c r="J27" s="186"/>
      <c r="L27" s="198"/>
      <c r="M27" s="198"/>
      <c r="N27" s="198"/>
      <c r="O27" s="198"/>
      <c r="P27" s="198"/>
      <c r="Q27" s="198"/>
      <c r="S27" s="186" t="s">
        <v>2</v>
      </c>
      <c r="T27" s="1" t="s">
        <v>726</v>
      </c>
      <c r="U27" s="433" t="s">
        <v>899</v>
      </c>
      <c r="V27" s="442">
        <f>$O$4</f>
        <v>6650</v>
      </c>
      <c r="W27" s="192" t="s">
        <v>746</v>
      </c>
      <c r="X27" s="188">
        <f t="shared" si="17"/>
        <v>4500</v>
      </c>
      <c r="Y27" s="385">
        <v>6</v>
      </c>
      <c r="Z27" s="386">
        <v>6822.9962727589636</v>
      </c>
      <c r="AA27" s="385">
        <v>3</v>
      </c>
      <c r="AB27" s="386">
        <v>4179.000522375065</v>
      </c>
      <c r="AC27" s="387">
        <v>5600</v>
      </c>
      <c r="AD27" s="390">
        <f>ABS((AC27-V27)/AC27)</f>
        <v>0.1875</v>
      </c>
    </row>
    <row r="28" spans="1:30" s="1" customFormat="1" ht="20.25" customHeight="1" x14ac:dyDescent="0.35">
      <c r="A28" s="186" t="s">
        <v>12</v>
      </c>
      <c r="B28" s="1" t="s">
        <v>737</v>
      </c>
      <c r="C28" s="187" t="s">
        <v>743</v>
      </c>
      <c r="D28" s="188">
        <f t="shared" si="14"/>
        <v>6200</v>
      </c>
      <c r="E28" s="189" t="s">
        <v>744</v>
      </c>
      <c r="F28" s="188">
        <f t="shared" ref="F28" si="18">$N$4</f>
        <v>3800</v>
      </c>
      <c r="G28" s="190">
        <v>5600</v>
      </c>
      <c r="J28" s="186"/>
      <c r="L28" s="198"/>
      <c r="M28" s="198"/>
      <c r="N28" s="198"/>
      <c r="O28" s="198"/>
      <c r="P28" s="198"/>
      <c r="Q28" s="198"/>
      <c r="S28" s="186" t="s">
        <v>707</v>
      </c>
      <c r="T28" s="1" t="s">
        <v>728</v>
      </c>
      <c r="U28" s="191" t="s">
        <v>745</v>
      </c>
      <c r="V28" s="188">
        <f t="shared" si="16"/>
        <v>7100</v>
      </c>
      <c r="W28" s="192" t="s">
        <v>746</v>
      </c>
      <c r="X28" s="188">
        <f t="shared" si="17"/>
        <v>4500</v>
      </c>
      <c r="Y28" s="385">
        <v>6</v>
      </c>
      <c r="Z28" s="386">
        <v>7306.4703921882647</v>
      </c>
      <c r="AA28" s="385"/>
      <c r="AB28" s="386"/>
      <c r="AC28" s="387">
        <v>7700</v>
      </c>
      <c r="AD28" s="390">
        <f>ABS((AC28-V28)/AC28)</f>
        <v>7.792207792207792E-2</v>
      </c>
    </row>
    <row r="29" spans="1:30" s="1" customFormat="1" ht="20.25" customHeight="1" x14ac:dyDescent="0.35">
      <c r="A29" s="186" t="s">
        <v>711</v>
      </c>
      <c r="B29" s="1" t="s">
        <v>738</v>
      </c>
      <c r="C29" s="191" t="s">
        <v>745</v>
      </c>
      <c r="D29" s="188">
        <f>$P$4</f>
        <v>7100</v>
      </c>
      <c r="E29" s="192" t="s">
        <v>746</v>
      </c>
      <c r="F29" s="188">
        <f>$Q$4</f>
        <v>4500</v>
      </c>
      <c r="G29" s="190">
        <v>6700</v>
      </c>
      <c r="J29" s="186"/>
      <c r="L29" s="198"/>
      <c r="M29" s="198"/>
      <c r="N29" s="198"/>
      <c r="O29" s="198"/>
      <c r="P29" s="198"/>
      <c r="Q29" s="198"/>
      <c r="S29" s="186" t="s">
        <v>708</v>
      </c>
      <c r="T29" s="1" t="s">
        <v>729</v>
      </c>
      <c r="U29" s="191" t="s">
        <v>745</v>
      </c>
      <c r="V29" s="188">
        <f t="shared" si="16"/>
        <v>7100</v>
      </c>
      <c r="W29" s="192" t="s">
        <v>746</v>
      </c>
      <c r="X29" s="188">
        <f t="shared" si="17"/>
        <v>4500</v>
      </c>
      <c r="Y29" s="385">
        <v>2</v>
      </c>
      <c r="Z29" s="386">
        <v>7033</v>
      </c>
      <c r="AA29" s="385">
        <v>1</v>
      </c>
      <c r="AB29" s="386">
        <v>3715.4989384288747</v>
      </c>
      <c r="AC29" s="387">
        <v>7700</v>
      </c>
      <c r="AD29" s="390">
        <f t="shared" ref="AD29" si="19">ABS((AC29-V29)/AC29)</f>
        <v>7.792207792207792E-2</v>
      </c>
    </row>
    <row r="30" spans="1:30" s="1" customFormat="1" ht="20.25" customHeight="1" x14ac:dyDescent="0.35">
      <c r="A30" s="186" t="s">
        <v>712</v>
      </c>
      <c r="B30" s="1" t="s">
        <v>739</v>
      </c>
      <c r="C30" s="191" t="s">
        <v>745</v>
      </c>
      <c r="D30" s="188">
        <f>$P$4</f>
        <v>7100</v>
      </c>
      <c r="E30" s="192" t="s">
        <v>746</v>
      </c>
      <c r="F30" s="188">
        <f>$Q$4</f>
        <v>4500</v>
      </c>
      <c r="G30" s="190">
        <v>6700</v>
      </c>
      <c r="J30" s="186"/>
      <c r="L30" s="198"/>
      <c r="M30" s="198"/>
      <c r="N30" s="198"/>
      <c r="O30" s="198"/>
      <c r="P30" s="198"/>
      <c r="Q30" s="198"/>
      <c r="S30" s="186" t="s">
        <v>1</v>
      </c>
      <c r="T30" s="1" t="s">
        <v>730</v>
      </c>
      <c r="U30" s="191" t="s">
        <v>745</v>
      </c>
      <c r="V30" s="188">
        <f t="shared" si="16"/>
        <v>7100</v>
      </c>
      <c r="W30" s="192" t="s">
        <v>746</v>
      </c>
      <c r="X30" s="188">
        <f t="shared" si="17"/>
        <v>4500</v>
      </c>
      <c r="Y30" s="385">
        <v>4</v>
      </c>
      <c r="Z30" s="386">
        <v>8024.4265947099238</v>
      </c>
      <c r="AA30" s="385"/>
      <c r="AB30" s="386"/>
      <c r="AC30" s="387">
        <v>5600</v>
      </c>
      <c r="AD30" s="390">
        <f>ABS((AC30-V30)/AC30)</f>
        <v>0.26785714285714285</v>
      </c>
    </row>
    <row r="31" spans="1:30" s="1" customFormat="1" ht="20.25" customHeight="1" x14ac:dyDescent="0.35">
      <c r="A31" s="186" t="s">
        <v>713</v>
      </c>
      <c r="B31" s="1" t="s">
        <v>740</v>
      </c>
      <c r="C31" s="187" t="s">
        <v>743</v>
      </c>
      <c r="D31" s="188">
        <f>$L$4</f>
        <v>6200</v>
      </c>
      <c r="E31" s="189" t="s">
        <v>744</v>
      </c>
      <c r="F31" s="188">
        <f t="shared" ref="F31" si="20">$N$4</f>
        <v>3800</v>
      </c>
      <c r="G31" s="190">
        <v>6700</v>
      </c>
      <c r="J31" s="186"/>
      <c r="L31" s="198"/>
      <c r="M31" s="198"/>
      <c r="N31" s="198"/>
      <c r="O31" s="198"/>
      <c r="P31" s="198"/>
      <c r="Q31" s="198"/>
      <c r="S31" s="186" t="s">
        <v>711</v>
      </c>
      <c r="T31" s="1" t="s">
        <v>738</v>
      </c>
      <c r="U31" s="191" t="s">
        <v>745</v>
      </c>
      <c r="V31" s="188">
        <f t="shared" si="16"/>
        <v>7100</v>
      </c>
      <c r="W31" s="192" t="s">
        <v>746</v>
      </c>
      <c r="X31" s="188">
        <f t="shared" si="17"/>
        <v>4500</v>
      </c>
      <c r="Y31" s="385">
        <v>7</v>
      </c>
      <c r="Z31" s="386">
        <v>6714.0013665666493</v>
      </c>
      <c r="AA31" s="385">
        <v>1</v>
      </c>
      <c r="AB31" s="386">
        <v>5954.3230016313219</v>
      </c>
      <c r="AC31" s="387">
        <v>6700</v>
      </c>
      <c r="AD31" s="390">
        <f>ABS((AC31-V31)/AC31)</f>
        <v>5.9701492537313432E-2</v>
      </c>
    </row>
    <row r="32" spans="1:30" s="1" customFormat="1" ht="20.25" customHeight="1" x14ac:dyDescent="0.35">
      <c r="A32" s="186" t="s">
        <v>714</v>
      </c>
      <c r="B32" s="1" t="s">
        <v>19</v>
      </c>
      <c r="C32" s="193" t="s">
        <v>747</v>
      </c>
      <c r="D32" s="188">
        <f>$J$4</f>
        <v>4100</v>
      </c>
      <c r="E32" s="194" t="s">
        <v>748</v>
      </c>
      <c r="F32" s="188">
        <f>$K$4</f>
        <v>3500</v>
      </c>
      <c r="G32" s="190">
        <v>3300</v>
      </c>
      <c r="J32" s="186"/>
      <c r="L32" s="198"/>
      <c r="M32" s="198"/>
      <c r="N32" s="198"/>
      <c r="O32" s="198"/>
      <c r="P32" s="198"/>
      <c r="Q32" s="198"/>
      <c r="S32" s="186" t="s">
        <v>712</v>
      </c>
      <c r="T32" s="1" t="s">
        <v>739</v>
      </c>
      <c r="U32" s="191" t="s">
        <v>745</v>
      </c>
      <c r="V32" s="188">
        <f t="shared" si="16"/>
        <v>7100</v>
      </c>
      <c r="W32" s="192" t="s">
        <v>746</v>
      </c>
      <c r="X32" s="188">
        <f t="shared" si="17"/>
        <v>4500</v>
      </c>
      <c r="Y32" s="385">
        <v>4</v>
      </c>
      <c r="Z32" s="386">
        <v>7285.4411108223903</v>
      </c>
      <c r="AA32" s="385">
        <v>1</v>
      </c>
      <c r="AB32" s="386">
        <v>3698.6301369863013</v>
      </c>
      <c r="AC32" s="387">
        <v>6700</v>
      </c>
      <c r="AD32" s="390">
        <f>ABS((AC32-V32)/AC32)</f>
        <v>5.9701492537313432E-2</v>
      </c>
    </row>
    <row r="33" spans="10:17" s="1" customFormat="1" ht="20.25" customHeight="1" x14ac:dyDescent="0.25">
      <c r="J33" s="186"/>
      <c r="L33" s="198"/>
      <c r="M33" s="198"/>
      <c r="N33" s="198"/>
      <c r="O33" s="198"/>
      <c r="P33" s="198"/>
      <c r="Q33" s="198"/>
    </row>
    <row r="34" spans="10:17" x14ac:dyDescent="0.35">
      <c r="J34" s="186"/>
      <c r="K34" s="1"/>
      <c r="L34" s="198"/>
      <c r="M34" s="198"/>
      <c r="N34" s="198"/>
      <c r="O34" s="198"/>
      <c r="P34" s="198"/>
      <c r="Q34" s="198"/>
    </row>
    <row r="35" spans="10:17" x14ac:dyDescent="0.35">
      <c r="J35" s="186"/>
      <c r="K35" s="1"/>
      <c r="L35" s="198"/>
      <c r="M35" s="198"/>
      <c r="N35" s="198"/>
      <c r="O35" s="198"/>
      <c r="P35" s="198"/>
      <c r="Q35" s="198"/>
    </row>
    <row r="36" spans="10:17" x14ac:dyDescent="0.35">
      <c r="J36" s="186"/>
      <c r="K36" s="1"/>
      <c r="L36" s="198"/>
      <c r="M36" s="198"/>
      <c r="N36" s="198"/>
      <c r="O36" s="198"/>
      <c r="P36" s="198"/>
      <c r="Q36" s="198"/>
    </row>
    <row r="37" spans="10:17" x14ac:dyDescent="0.35">
      <c r="J37" s="186"/>
      <c r="K37" s="1"/>
      <c r="L37" s="198"/>
      <c r="M37" s="198"/>
      <c r="N37" s="198"/>
      <c r="O37" s="198"/>
      <c r="P37" s="198"/>
      <c r="Q37" s="198"/>
    </row>
  </sheetData>
  <sortState xmlns:xlrd2="http://schemas.microsoft.com/office/spreadsheetml/2017/richdata2" ref="S5:X33">
    <sortCondition ref="U5:U33"/>
  </sortState>
  <mergeCells count="3">
    <mergeCell ref="C3:F3"/>
    <mergeCell ref="Y3:Z3"/>
    <mergeCell ref="AD3:AD4"/>
  </mergeCells>
  <phoneticPr fontId="2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A92D-E494-4B65-A9F8-9ECE80C483D8}">
  <dimension ref="A1:Q30"/>
  <sheetViews>
    <sheetView workbookViewId="0">
      <selection activeCell="I7" sqref="I7"/>
    </sheetView>
  </sheetViews>
  <sheetFormatPr defaultRowHeight="15" x14ac:dyDescent="0.25"/>
  <cols>
    <col min="1" max="1" width="7" customWidth="1"/>
    <col min="2" max="2" width="16.85546875" customWidth="1"/>
    <col min="3" max="4" width="13.7109375" customWidth="1"/>
    <col min="5" max="5" width="13.7109375" style="3" customWidth="1"/>
    <col min="6" max="6" width="13.7109375" customWidth="1"/>
    <col min="7" max="7" width="13.7109375" style="3" customWidth="1"/>
    <col min="8" max="8" width="6.140625" customWidth="1"/>
    <col min="9" max="9" width="40.28515625" customWidth="1"/>
  </cols>
  <sheetData>
    <row r="1" spans="1:17" s="135" customFormat="1" ht="42" customHeight="1" x14ac:dyDescent="0.25">
      <c r="A1" s="215"/>
      <c r="B1" s="216"/>
      <c r="C1" s="468" t="s">
        <v>761</v>
      </c>
      <c r="D1" s="468"/>
      <c r="E1" s="468"/>
      <c r="F1" s="468"/>
      <c r="G1" s="469"/>
      <c r="H1" s="206"/>
      <c r="I1" s="206"/>
      <c r="L1" s="207"/>
      <c r="M1" s="208"/>
      <c r="N1" s="209"/>
      <c r="O1" s="209"/>
      <c r="P1" s="209"/>
      <c r="Q1" s="209"/>
    </row>
    <row r="2" spans="1:17" ht="30" x14ac:dyDescent="0.25">
      <c r="A2" s="212" t="s">
        <v>701</v>
      </c>
      <c r="B2" s="213" t="s">
        <v>702</v>
      </c>
      <c r="C2" s="214" t="s">
        <v>754</v>
      </c>
      <c r="D2" s="214" t="s">
        <v>763</v>
      </c>
      <c r="E2" s="214" t="s">
        <v>697</v>
      </c>
      <c r="F2" s="214" t="s">
        <v>762</v>
      </c>
      <c r="G2" s="214" t="s">
        <v>698</v>
      </c>
      <c r="H2" s="185"/>
      <c r="I2" s="185"/>
      <c r="L2" s="186"/>
      <c r="M2" s="1"/>
      <c r="N2" s="198"/>
      <c r="O2" s="198"/>
      <c r="P2" s="198"/>
      <c r="Q2" s="198"/>
    </row>
    <row r="3" spans="1:17" ht="15.75" x14ac:dyDescent="0.25">
      <c r="A3" s="210" t="s">
        <v>11</v>
      </c>
      <c r="B3" s="210" t="s">
        <v>716</v>
      </c>
      <c r="C3" s="210" t="s">
        <v>752</v>
      </c>
      <c r="D3" s="210" t="s">
        <v>756</v>
      </c>
      <c r="E3" s="211">
        <v>5800</v>
      </c>
      <c r="F3" s="210" t="s">
        <v>759</v>
      </c>
      <c r="G3" s="211">
        <v>4000</v>
      </c>
      <c r="H3" s="185"/>
      <c r="I3" s="185" t="s">
        <v>778</v>
      </c>
      <c r="L3" s="186"/>
      <c r="M3" s="1"/>
      <c r="N3" s="198"/>
      <c r="O3" s="198"/>
      <c r="P3" s="198"/>
      <c r="Q3" s="198"/>
    </row>
    <row r="4" spans="1:17" ht="15.75" x14ac:dyDescent="0.25">
      <c r="A4" s="210" t="s">
        <v>13</v>
      </c>
      <c r="B4" s="210" t="s">
        <v>717</v>
      </c>
      <c r="C4" s="210" t="s">
        <v>752</v>
      </c>
      <c r="D4" s="210" t="s">
        <v>756</v>
      </c>
      <c r="E4" s="211">
        <v>5800</v>
      </c>
      <c r="F4" s="210" t="s">
        <v>759</v>
      </c>
      <c r="G4" s="211">
        <v>4000</v>
      </c>
      <c r="H4" s="185"/>
      <c r="I4" s="185" t="s">
        <v>811</v>
      </c>
      <c r="L4" s="186"/>
      <c r="M4" s="1"/>
      <c r="N4" s="198"/>
      <c r="O4" s="198"/>
      <c r="P4" s="198"/>
      <c r="Q4" s="198"/>
    </row>
    <row r="5" spans="1:17" ht="15.75" x14ac:dyDescent="0.25">
      <c r="A5" s="210" t="s">
        <v>0</v>
      </c>
      <c r="B5" s="210" t="s">
        <v>718</v>
      </c>
      <c r="C5" s="210" t="s">
        <v>753</v>
      </c>
      <c r="D5" s="210" t="s">
        <v>757</v>
      </c>
      <c r="E5" s="211">
        <v>7000</v>
      </c>
      <c r="F5" s="210" t="s">
        <v>760</v>
      </c>
      <c r="G5" s="211">
        <v>4600</v>
      </c>
      <c r="H5" s="185"/>
      <c r="I5" s="185" t="s">
        <v>820</v>
      </c>
      <c r="L5" s="186"/>
      <c r="M5" s="1"/>
      <c r="N5" s="198"/>
      <c r="O5" s="198"/>
      <c r="P5" s="198"/>
      <c r="Q5" s="198"/>
    </row>
    <row r="6" spans="1:17" ht="15.75" x14ac:dyDescent="0.25">
      <c r="A6" s="210" t="s">
        <v>15</v>
      </c>
      <c r="B6" s="210" t="s">
        <v>719</v>
      </c>
      <c r="C6" s="210" t="s">
        <v>751</v>
      </c>
      <c r="D6" s="210" t="s">
        <v>755</v>
      </c>
      <c r="E6" s="211">
        <v>4000</v>
      </c>
      <c r="F6" s="210" t="s">
        <v>758</v>
      </c>
      <c r="G6" s="211">
        <v>3600</v>
      </c>
      <c r="H6" s="185"/>
      <c r="I6" s="185"/>
      <c r="L6" s="186"/>
      <c r="M6" s="1"/>
      <c r="N6" s="198"/>
      <c r="O6" s="198"/>
      <c r="P6" s="198"/>
      <c r="Q6" s="198"/>
    </row>
    <row r="7" spans="1:17" ht="15.75" x14ac:dyDescent="0.25">
      <c r="A7" s="210" t="s">
        <v>9</v>
      </c>
      <c r="B7" s="210" t="s">
        <v>720</v>
      </c>
      <c r="C7" s="210" t="s">
        <v>751</v>
      </c>
      <c r="D7" s="210" t="s">
        <v>755</v>
      </c>
      <c r="E7" s="211">
        <v>4000</v>
      </c>
      <c r="F7" s="210" t="s">
        <v>758</v>
      </c>
      <c r="G7" s="211">
        <v>3600</v>
      </c>
      <c r="H7" s="185"/>
      <c r="I7" s="185" t="s">
        <v>867</v>
      </c>
      <c r="L7" s="186"/>
      <c r="M7" s="1"/>
      <c r="N7" s="198"/>
      <c r="O7" s="198"/>
      <c r="P7" s="198"/>
      <c r="Q7" s="198"/>
    </row>
    <row r="8" spans="1:17" ht="15.75" x14ac:dyDescent="0.25">
      <c r="A8" s="210" t="s">
        <v>6</v>
      </c>
      <c r="B8" s="210" t="s">
        <v>721</v>
      </c>
      <c r="C8" s="210" t="s">
        <v>752</v>
      </c>
      <c r="D8" s="210" t="s">
        <v>756</v>
      </c>
      <c r="E8" s="211">
        <v>5800</v>
      </c>
      <c r="F8" s="210" t="s">
        <v>759</v>
      </c>
      <c r="G8" s="211">
        <v>4000</v>
      </c>
      <c r="H8" s="185"/>
      <c r="I8" s="185"/>
      <c r="L8" s="186"/>
      <c r="M8" s="1"/>
      <c r="N8" s="198"/>
      <c r="O8" s="198"/>
      <c r="P8" s="198"/>
      <c r="Q8" s="198"/>
    </row>
    <row r="9" spans="1:17" ht="15.75" x14ac:dyDescent="0.25">
      <c r="A9" s="210" t="s">
        <v>705</v>
      </c>
      <c r="B9" s="210" t="s">
        <v>722</v>
      </c>
      <c r="C9" s="210" t="s">
        <v>753</v>
      </c>
      <c r="D9" s="210" t="s">
        <v>757</v>
      </c>
      <c r="E9" s="211">
        <v>7000</v>
      </c>
      <c r="F9" s="210" t="s">
        <v>760</v>
      </c>
      <c r="G9" s="211">
        <v>4600</v>
      </c>
      <c r="H9" s="185"/>
      <c r="I9" s="185" t="s">
        <v>866</v>
      </c>
      <c r="L9" s="186"/>
      <c r="M9" s="1"/>
      <c r="N9" s="198"/>
      <c r="O9" s="198"/>
      <c r="P9" s="198"/>
      <c r="Q9" s="198"/>
    </row>
    <row r="10" spans="1:17" ht="15.75" x14ac:dyDescent="0.25">
      <c r="A10" s="210" t="s">
        <v>706</v>
      </c>
      <c r="B10" s="210" t="s">
        <v>723</v>
      </c>
      <c r="C10" s="210" t="s">
        <v>751</v>
      </c>
      <c r="D10" s="210" t="s">
        <v>755</v>
      </c>
      <c r="E10" s="211">
        <v>4000</v>
      </c>
      <c r="F10" s="210" t="s">
        <v>758</v>
      </c>
      <c r="G10" s="211">
        <v>3600</v>
      </c>
      <c r="H10" s="185"/>
      <c r="I10" s="185"/>
      <c r="L10" s="186"/>
      <c r="M10" s="1"/>
      <c r="N10" s="198"/>
      <c r="O10" s="198"/>
      <c r="P10" s="198"/>
      <c r="Q10" s="198"/>
    </row>
    <row r="11" spans="1:17" ht="15.75" x14ac:dyDescent="0.25">
      <c r="A11" s="210" t="s">
        <v>14</v>
      </c>
      <c r="B11" s="210" t="s">
        <v>724</v>
      </c>
      <c r="C11" s="210" t="s">
        <v>751</v>
      </c>
      <c r="D11" s="210" t="s">
        <v>755</v>
      </c>
      <c r="E11" s="211">
        <v>4000</v>
      </c>
      <c r="F11" s="210" t="s">
        <v>758</v>
      </c>
      <c r="G11" s="211">
        <v>3600</v>
      </c>
      <c r="H11" s="185"/>
      <c r="I11" s="185"/>
      <c r="L11" s="186"/>
      <c r="M11" s="1"/>
      <c r="N11" s="198"/>
      <c r="O11" s="198"/>
      <c r="P11" s="198"/>
      <c r="Q11" s="198"/>
    </row>
    <row r="12" spans="1:17" ht="15.75" x14ac:dyDescent="0.25">
      <c r="A12" s="210" t="s">
        <v>16</v>
      </c>
      <c r="B12" s="210" t="s">
        <v>725</v>
      </c>
      <c r="C12" s="210" t="s">
        <v>752</v>
      </c>
      <c r="D12" s="210" t="s">
        <v>756</v>
      </c>
      <c r="E12" s="211">
        <v>5800</v>
      </c>
      <c r="F12" s="210" t="s">
        <v>759</v>
      </c>
      <c r="G12" s="211">
        <v>4000</v>
      </c>
      <c r="H12" s="185"/>
      <c r="I12" s="185" t="s">
        <v>810</v>
      </c>
      <c r="L12" s="186"/>
      <c r="M12" s="1"/>
      <c r="N12" s="198"/>
      <c r="O12" s="198"/>
      <c r="P12" s="198"/>
      <c r="Q12" s="198"/>
    </row>
    <row r="13" spans="1:17" ht="15.75" x14ac:dyDescent="0.25">
      <c r="A13" s="210" t="s">
        <v>7</v>
      </c>
      <c r="B13" s="210" t="s">
        <v>20</v>
      </c>
      <c r="C13" s="210" t="s">
        <v>753</v>
      </c>
      <c r="D13" s="210" t="s">
        <v>757</v>
      </c>
      <c r="E13" s="211">
        <v>7000</v>
      </c>
      <c r="F13" s="210" t="s">
        <v>760</v>
      </c>
      <c r="G13" s="211">
        <v>4600</v>
      </c>
      <c r="H13" s="185"/>
      <c r="I13" s="185" t="s">
        <v>810</v>
      </c>
      <c r="L13" s="186"/>
      <c r="M13" s="1"/>
      <c r="N13" s="198"/>
      <c r="O13" s="198"/>
      <c r="P13" s="198"/>
      <c r="Q13" s="198"/>
    </row>
    <row r="14" spans="1:17" ht="15.75" x14ac:dyDescent="0.25">
      <c r="A14" s="210" t="s">
        <v>2</v>
      </c>
      <c r="B14" s="210" t="s">
        <v>726</v>
      </c>
      <c r="C14" s="210" t="s">
        <v>753</v>
      </c>
      <c r="D14" s="210" t="s">
        <v>757</v>
      </c>
      <c r="E14" s="211">
        <v>7000</v>
      </c>
      <c r="F14" s="210" t="s">
        <v>760</v>
      </c>
      <c r="G14" s="211">
        <v>4600</v>
      </c>
      <c r="H14" s="185"/>
      <c r="I14" s="185"/>
      <c r="L14" s="186"/>
      <c r="M14" s="1"/>
      <c r="N14" s="198"/>
      <c r="O14" s="198"/>
      <c r="P14" s="198"/>
      <c r="Q14" s="198"/>
    </row>
    <row r="15" spans="1:17" ht="15.75" x14ac:dyDescent="0.25">
      <c r="A15" s="210" t="s">
        <v>4</v>
      </c>
      <c r="B15" s="210" t="s">
        <v>727</v>
      </c>
      <c r="C15" s="210" t="s">
        <v>751</v>
      </c>
      <c r="D15" s="210" t="s">
        <v>755</v>
      </c>
      <c r="E15" s="211">
        <v>4000</v>
      </c>
      <c r="F15" s="210" t="s">
        <v>758</v>
      </c>
      <c r="G15" s="211">
        <v>3600</v>
      </c>
      <c r="H15" s="185"/>
      <c r="I15" s="185" t="s">
        <v>778</v>
      </c>
      <c r="L15" s="186"/>
      <c r="M15" s="1"/>
      <c r="N15" s="198"/>
      <c r="O15" s="198"/>
      <c r="P15" s="198"/>
      <c r="Q15" s="198"/>
    </row>
    <row r="16" spans="1:17" ht="15.75" x14ac:dyDescent="0.25">
      <c r="A16" s="210" t="s">
        <v>707</v>
      </c>
      <c r="B16" s="210" t="s">
        <v>728</v>
      </c>
      <c r="C16" s="210" t="s">
        <v>753</v>
      </c>
      <c r="D16" s="210" t="s">
        <v>757</v>
      </c>
      <c r="E16" s="211">
        <v>7000</v>
      </c>
      <c r="F16" s="210" t="s">
        <v>760</v>
      </c>
      <c r="G16" s="211">
        <v>4600</v>
      </c>
      <c r="H16" s="185"/>
      <c r="I16" s="185" t="s">
        <v>820</v>
      </c>
      <c r="L16" s="186"/>
      <c r="M16" s="1"/>
      <c r="N16" s="198"/>
      <c r="O16" s="198"/>
      <c r="P16" s="198"/>
      <c r="Q16" s="198"/>
    </row>
    <row r="17" spans="1:17" ht="15.75" x14ac:dyDescent="0.25">
      <c r="A17" s="210" t="s">
        <v>708</v>
      </c>
      <c r="B17" s="210" t="s">
        <v>729</v>
      </c>
      <c r="C17" s="210" t="s">
        <v>752</v>
      </c>
      <c r="D17" s="210" t="s">
        <v>756</v>
      </c>
      <c r="E17" s="211">
        <v>5800</v>
      </c>
      <c r="F17" s="210" t="s">
        <v>759</v>
      </c>
      <c r="G17" s="211">
        <v>4000</v>
      </c>
      <c r="H17" s="185"/>
      <c r="I17" s="185"/>
      <c r="L17" s="186"/>
      <c r="M17" s="1"/>
      <c r="N17" s="198"/>
      <c r="O17" s="198"/>
      <c r="P17" s="198"/>
      <c r="Q17" s="198"/>
    </row>
    <row r="18" spans="1:17" ht="15.75" x14ac:dyDescent="0.25">
      <c r="A18" s="210" t="s">
        <v>1</v>
      </c>
      <c r="B18" s="210" t="s">
        <v>730</v>
      </c>
      <c r="C18" s="210" t="s">
        <v>753</v>
      </c>
      <c r="D18" s="210" t="s">
        <v>757</v>
      </c>
      <c r="E18" s="211">
        <v>7000</v>
      </c>
      <c r="F18" s="210" t="s">
        <v>760</v>
      </c>
      <c r="G18" s="211">
        <v>4600</v>
      </c>
      <c r="H18" s="185"/>
      <c r="I18" s="185" t="s">
        <v>809</v>
      </c>
      <c r="L18" s="186"/>
      <c r="M18" s="1"/>
      <c r="N18" s="198"/>
      <c r="O18" s="198"/>
      <c r="P18" s="198"/>
      <c r="Q18" s="198"/>
    </row>
    <row r="19" spans="1:17" ht="15.75" x14ac:dyDescent="0.25">
      <c r="A19" s="210" t="s">
        <v>17</v>
      </c>
      <c r="B19" s="210" t="s">
        <v>731</v>
      </c>
      <c r="C19" s="210" t="s">
        <v>752</v>
      </c>
      <c r="D19" s="210" t="s">
        <v>756</v>
      </c>
      <c r="E19" s="211">
        <v>5800</v>
      </c>
      <c r="F19" s="210" t="s">
        <v>759</v>
      </c>
      <c r="G19" s="211">
        <v>4000</v>
      </c>
      <c r="H19" s="185"/>
      <c r="I19" s="185" t="s">
        <v>810</v>
      </c>
      <c r="L19" s="199"/>
      <c r="M19" s="199"/>
      <c r="N19" s="199"/>
      <c r="O19" s="199"/>
      <c r="P19" s="199"/>
      <c r="Q19" s="199"/>
    </row>
    <row r="20" spans="1:17" ht="15.75" x14ac:dyDescent="0.25">
      <c r="A20" s="210" t="s">
        <v>8</v>
      </c>
      <c r="B20" s="210" t="s">
        <v>732</v>
      </c>
      <c r="C20" s="210" t="s">
        <v>751</v>
      </c>
      <c r="D20" s="210" t="s">
        <v>755</v>
      </c>
      <c r="E20" s="211">
        <v>4000</v>
      </c>
      <c r="F20" s="210" t="s">
        <v>758</v>
      </c>
      <c r="G20" s="211">
        <v>3600</v>
      </c>
      <c r="H20" s="185"/>
      <c r="I20" s="185"/>
      <c r="L20" s="199"/>
      <c r="M20" s="199"/>
      <c r="N20" s="199"/>
      <c r="O20" s="199"/>
      <c r="P20" s="199"/>
      <c r="Q20" s="199"/>
    </row>
    <row r="21" spans="1:17" ht="15.75" x14ac:dyDescent="0.25">
      <c r="A21" s="210" t="s">
        <v>709</v>
      </c>
      <c r="B21" s="210" t="s">
        <v>733</v>
      </c>
      <c r="C21" s="210" t="s">
        <v>752</v>
      </c>
      <c r="D21" s="210" t="s">
        <v>756</v>
      </c>
      <c r="E21" s="211">
        <v>5800</v>
      </c>
      <c r="F21" s="210" t="s">
        <v>759</v>
      </c>
      <c r="G21" s="211">
        <v>4000</v>
      </c>
      <c r="H21" s="185"/>
      <c r="I21" s="185"/>
      <c r="L21" s="199"/>
      <c r="M21" s="199"/>
      <c r="N21" s="199"/>
      <c r="O21" s="199"/>
      <c r="P21" s="199"/>
      <c r="Q21" s="199"/>
    </row>
    <row r="22" spans="1:17" ht="15.75" x14ac:dyDescent="0.25">
      <c r="A22" s="210" t="s">
        <v>710</v>
      </c>
      <c r="B22" s="210" t="s">
        <v>18</v>
      </c>
      <c r="C22" s="210" t="s">
        <v>751</v>
      </c>
      <c r="D22" s="210" t="s">
        <v>755</v>
      </c>
      <c r="E22" s="211">
        <v>4000</v>
      </c>
      <c r="F22" s="210" t="s">
        <v>758</v>
      </c>
      <c r="G22" s="211">
        <v>3600</v>
      </c>
      <c r="H22" s="185"/>
      <c r="I22" s="185"/>
      <c r="L22" s="199"/>
      <c r="M22" s="199"/>
      <c r="N22" s="199"/>
      <c r="O22" s="199"/>
      <c r="P22" s="199"/>
      <c r="Q22" s="199"/>
    </row>
    <row r="23" spans="1:17" ht="15.75" x14ac:dyDescent="0.25">
      <c r="A23" s="210" t="s">
        <v>10</v>
      </c>
      <c r="B23" s="210" t="s">
        <v>734</v>
      </c>
      <c r="C23" s="210" t="s">
        <v>752</v>
      </c>
      <c r="D23" s="210" t="s">
        <v>756</v>
      </c>
      <c r="E23" s="211">
        <v>5800</v>
      </c>
      <c r="F23" s="210" t="s">
        <v>759</v>
      </c>
      <c r="G23" s="211">
        <v>4000</v>
      </c>
      <c r="H23" s="185"/>
      <c r="I23" s="185" t="s">
        <v>820</v>
      </c>
      <c r="L23" s="199"/>
      <c r="M23" s="199"/>
      <c r="N23" s="199"/>
      <c r="O23" s="199"/>
      <c r="P23" s="199"/>
      <c r="Q23" s="199"/>
    </row>
    <row r="24" spans="1:17" ht="15.75" x14ac:dyDescent="0.25">
      <c r="A24" s="210" t="s">
        <v>5</v>
      </c>
      <c r="B24" s="210" t="s">
        <v>735</v>
      </c>
      <c r="C24" s="210" t="s">
        <v>752</v>
      </c>
      <c r="D24" s="210" t="s">
        <v>756</v>
      </c>
      <c r="E24" s="211">
        <v>5800</v>
      </c>
      <c r="F24" s="210" t="s">
        <v>759</v>
      </c>
      <c r="G24" s="211">
        <v>4000</v>
      </c>
      <c r="H24" s="185"/>
      <c r="I24" s="185"/>
      <c r="L24" s="199"/>
      <c r="M24" s="199"/>
      <c r="N24" s="199"/>
      <c r="O24" s="199"/>
      <c r="P24" s="199"/>
      <c r="Q24" s="199"/>
    </row>
    <row r="25" spans="1:17" ht="15.75" x14ac:dyDescent="0.25">
      <c r="A25" s="210" t="s">
        <v>3</v>
      </c>
      <c r="B25" s="210" t="s">
        <v>736</v>
      </c>
      <c r="C25" s="210" t="s">
        <v>752</v>
      </c>
      <c r="D25" s="210" t="s">
        <v>756</v>
      </c>
      <c r="E25" s="211">
        <v>5800</v>
      </c>
      <c r="F25" s="210" t="s">
        <v>759</v>
      </c>
      <c r="G25" s="211">
        <v>4000</v>
      </c>
      <c r="H25" s="185"/>
      <c r="I25" s="185"/>
      <c r="L25" s="199"/>
      <c r="M25" s="199"/>
      <c r="N25" s="199"/>
      <c r="O25" s="199"/>
      <c r="P25" s="199"/>
      <c r="Q25" s="199"/>
    </row>
    <row r="26" spans="1:17" ht="15.75" x14ac:dyDescent="0.25">
      <c r="A26" s="210" t="s">
        <v>12</v>
      </c>
      <c r="B26" s="210" t="s">
        <v>737</v>
      </c>
      <c r="C26" s="210" t="s">
        <v>752</v>
      </c>
      <c r="D26" s="210" t="s">
        <v>756</v>
      </c>
      <c r="E26" s="211">
        <v>5800</v>
      </c>
      <c r="F26" s="210" t="s">
        <v>759</v>
      </c>
      <c r="G26" s="211">
        <v>4000</v>
      </c>
      <c r="H26" s="185"/>
      <c r="I26" s="185" t="s">
        <v>810</v>
      </c>
      <c r="L26" s="199"/>
      <c r="M26" s="199"/>
      <c r="N26" s="199"/>
      <c r="O26" s="199"/>
      <c r="P26" s="199"/>
      <c r="Q26" s="199"/>
    </row>
    <row r="27" spans="1:17" ht="15.75" x14ac:dyDescent="0.25">
      <c r="A27" s="210" t="s">
        <v>711</v>
      </c>
      <c r="B27" s="210" t="s">
        <v>738</v>
      </c>
      <c r="C27" s="210" t="s">
        <v>753</v>
      </c>
      <c r="D27" s="210" t="s">
        <v>757</v>
      </c>
      <c r="E27" s="211">
        <v>7000</v>
      </c>
      <c r="F27" s="210" t="s">
        <v>760</v>
      </c>
      <c r="G27" s="211">
        <v>4600</v>
      </c>
      <c r="H27" s="185"/>
      <c r="I27" s="185" t="s">
        <v>866</v>
      </c>
      <c r="L27" s="199"/>
      <c r="M27" s="199"/>
      <c r="N27" s="199"/>
      <c r="O27" s="199"/>
      <c r="P27" s="199"/>
      <c r="Q27" s="199"/>
    </row>
    <row r="28" spans="1:17" ht="15.75" x14ac:dyDescent="0.25">
      <c r="A28" s="210" t="s">
        <v>712</v>
      </c>
      <c r="B28" s="210" t="s">
        <v>739</v>
      </c>
      <c r="C28" s="210" t="s">
        <v>753</v>
      </c>
      <c r="D28" s="210" t="s">
        <v>757</v>
      </c>
      <c r="E28" s="211">
        <v>7000</v>
      </c>
      <c r="F28" s="210" t="s">
        <v>760</v>
      </c>
      <c r="G28" s="211">
        <v>4600</v>
      </c>
      <c r="H28" s="185"/>
      <c r="I28" s="185"/>
      <c r="L28" s="199"/>
      <c r="M28" s="199"/>
      <c r="N28" s="199"/>
      <c r="O28" s="199"/>
      <c r="P28" s="199"/>
      <c r="Q28" s="199"/>
    </row>
    <row r="29" spans="1:17" ht="15.75" x14ac:dyDescent="0.25">
      <c r="A29" s="210" t="s">
        <v>713</v>
      </c>
      <c r="B29" s="210" t="s">
        <v>740</v>
      </c>
      <c r="C29" s="210" t="s">
        <v>752</v>
      </c>
      <c r="D29" s="210" t="s">
        <v>756</v>
      </c>
      <c r="E29" s="211">
        <v>5800</v>
      </c>
      <c r="F29" s="210" t="s">
        <v>759</v>
      </c>
      <c r="G29" s="211">
        <v>4000</v>
      </c>
      <c r="H29" s="185"/>
      <c r="I29" s="185"/>
      <c r="L29" s="199"/>
      <c r="M29" s="199"/>
      <c r="N29" s="199"/>
      <c r="O29" s="199"/>
      <c r="P29" s="199"/>
      <c r="Q29" s="199"/>
    </row>
    <row r="30" spans="1:17" ht="15.75" x14ac:dyDescent="0.25">
      <c r="A30" s="210" t="s">
        <v>714</v>
      </c>
      <c r="B30" s="210" t="s">
        <v>19</v>
      </c>
      <c r="C30" s="210" t="s">
        <v>751</v>
      </c>
      <c r="D30" s="210" t="s">
        <v>755</v>
      </c>
      <c r="E30" s="211">
        <v>4000</v>
      </c>
      <c r="F30" s="210" t="s">
        <v>758</v>
      </c>
      <c r="G30" s="211">
        <v>3600</v>
      </c>
      <c r="H30" s="185"/>
      <c r="I30" s="185"/>
      <c r="L30" s="199"/>
      <c r="M30" s="199"/>
      <c r="N30" s="199"/>
      <c r="O30" s="199"/>
      <c r="P30" s="199"/>
      <c r="Q30" s="199"/>
    </row>
  </sheetData>
  <mergeCells count="1">
    <mergeCell ref="C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9D3D-B89C-4CA2-ADDA-967E9A79B834}">
  <dimension ref="A3:V26"/>
  <sheetViews>
    <sheetView workbookViewId="0">
      <selection activeCell="A29" sqref="A29"/>
    </sheetView>
  </sheetViews>
  <sheetFormatPr defaultRowHeight="15" x14ac:dyDescent="0.25"/>
  <cols>
    <col min="1" max="1" width="27.7109375" customWidth="1"/>
    <col min="2" max="2" width="18" customWidth="1"/>
    <col min="8" max="8" width="15.42578125" customWidth="1"/>
  </cols>
  <sheetData>
    <row r="3" spans="1:2" ht="15.75" x14ac:dyDescent="0.25">
      <c r="A3" s="219" t="s">
        <v>764</v>
      </c>
    </row>
    <row r="4" spans="1:2" ht="15.75" x14ac:dyDescent="0.25">
      <c r="A4" s="219" t="s">
        <v>765</v>
      </c>
    </row>
    <row r="5" spans="1:2" ht="15.75" x14ac:dyDescent="0.25">
      <c r="A5" s="219" t="s">
        <v>766</v>
      </c>
    </row>
    <row r="6" spans="1:2" ht="15.75" x14ac:dyDescent="0.25">
      <c r="A6" s="219" t="s">
        <v>767</v>
      </c>
    </row>
    <row r="7" spans="1:2" ht="15.75" x14ac:dyDescent="0.25">
      <c r="A7" s="219" t="s">
        <v>768</v>
      </c>
    </row>
    <row r="8" spans="1:2" ht="15.75" x14ac:dyDescent="0.25">
      <c r="A8" s="219" t="s">
        <v>777</v>
      </c>
    </row>
    <row r="11" spans="1:2" ht="15.75" x14ac:dyDescent="0.25">
      <c r="A11" s="220" t="s">
        <v>769</v>
      </c>
      <c r="B11" t="s">
        <v>774</v>
      </c>
    </row>
    <row r="12" spans="1:2" x14ac:dyDescent="0.25">
      <c r="A12" t="s">
        <v>775</v>
      </c>
    </row>
    <row r="14" spans="1:2" x14ac:dyDescent="0.25">
      <c r="A14" s="221" t="s">
        <v>770</v>
      </c>
      <c r="B14" t="s">
        <v>773</v>
      </c>
    </row>
    <row r="15" spans="1:2" x14ac:dyDescent="0.25">
      <c r="A15" t="s">
        <v>776</v>
      </c>
    </row>
    <row r="17" spans="1:22" x14ac:dyDescent="0.25">
      <c r="A17" s="221" t="s">
        <v>771</v>
      </c>
      <c r="B17" t="s">
        <v>772</v>
      </c>
    </row>
    <row r="20" spans="1:22" x14ac:dyDescent="0.25">
      <c r="A20" s="6" t="s">
        <v>816</v>
      </c>
    </row>
    <row r="21" spans="1:22" x14ac:dyDescent="0.25">
      <c r="A21" s="6"/>
    </row>
    <row r="22" spans="1:22" x14ac:dyDescent="0.25">
      <c r="A22" s="6"/>
    </row>
    <row r="23" spans="1:22" x14ac:dyDescent="0.25">
      <c r="A23" t="s">
        <v>817</v>
      </c>
    </row>
    <row r="24" spans="1:22" ht="21" x14ac:dyDescent="0.35">
      <c r="A24" s="446" t="s">
        <v>550</v>
      </c>
      <c r="B24" s="446"/>
      <c r="C24" s="446"/>
      <c r="D24" s="445" t="s">
        <v>219</v>
      </c>
      <c r="E24" s="445" t="s">
        <v>220</v>
      </c>
      <c r="F24" s="445" t="s">
        <v>221</v>
      </c>
      <c r="G24" s="445" t="s">
        <v>222</v>
      </c>
      <c r="H24" s="445" t="s">
        <v>231</v>
      </c>
      <c r="I24" s="445" t="s">
        <v>553</v>
      </c>
      <c r="J24" s="445" t="s">
        <v>232</v>
      </c>
      <c r="K24" s="445" t="s">
        <v>223</v>
      </c>
      <c r="L24" s="445" t="s">
        <v>224</v>
      </c>
      <c r="M24" s="449" t="s">
        <v>225</v>
      </c>
      <c r="N24" s="449" t="s">
        <v>226</v>
      </c>
      <c r="O24" s="449" t="s">
        <v>227</v>
      </c>
      <c r="P24" s="449" t="s">
        <v>228</v>
      </c>
      <c r="Q24" s="449" t="s">
        <v>229</v>
      </c>
      <c r="R24" s="448" t="s">
        <v>547</v>
      </c>
      <c r="S24" s="445" t="s">
        <v>548</v>
      </c>
      <c r="T24" s="445" t="s">
        <v>230</v>
      </c>
      <c r="U24" s="445" t="s">
        <v>234</v>
      </c>
      <c r="V24" s="445" t="s">
        <v>235</v>
      </c>
    </row>
    <row r="25" spans="1:22" x14ac:dyDescent="0.25">
      <c r="A25" s="153" t="s">
        <v>216</v>
      </c>
      <c r="B25" s="153" t="s">
        <v>217</v>
      </c>
      <c r="C25" s="153" t="s">
        <v>218</v>
      </c>
      <c r="D25" s="445"/>
      <c r="E25" s="445"/>
      <c r="F25" s="445"/>
      <c r="G25" s="445" t="s">
        <v>222</v>
      </c>
      <c r="H25" s="445"/>
      <c r="I25" s="445"/>
      <c r="J25" s="445"/>
      <c r="K25" s="445" t="s">
        <v>223</v>
      </c>
      <c r="L25" s="445"/>
      <c r="M25" s="449"/>
      <c r="N25" s="449"/>
      <c r="O25" s="449"/>
      <c r="P25" s="449"/>
      <c r="Q25" s="449"/>
      <c r="R25" s="448"/>
      <c r="S25" s="445"/>
      <c r="T25" s="445"/>
      <c r="U25" s="445"/>
      <c r="V25" s="445"/>
    </row>
    <row r="26" spans="1:22" ht="21" customHeight="1" x14ac:dyDescent="0.25">
      <c r="A26" t="s">
        <v>779</v>
      </c>
      <c r="B26" t="s">
        <v>780</v>
      </c>
      <c r="C26" s="117">
        <v>44687</v>
      </c>
      <c r="D26" s="119">
        <v>62500</v>
      </c>
      <c r="E26" s="3" t="s">
        <v>21</v>
      </c>
      <c r="F26" s="3" t="s">
        <v>245</v>
      </c>
      <c r="G26" t="s">
        <v>255</v>
      </c>
      <c r="H26" s="3">
        <v>2022012072</v>
      </c>
      <c r="I26" s="3" t="s">
        <v>240</v>
      </c>
      <c r="J26" t="s">
        <v>781</v>
      </c>
      <c r="K26" s="119">
        <v>0</v>
      </c>
      <c r="L26" s="119">
        <v>62500</v>
      </c>
      <c r="M26" s="118">
        <v>18.96</v>
      </c>
      <c r="N26" s="118"/>
      <c r="O26" s="118">
        <v>0.55000000000000004</v>
      </c>
      <c r="P26" s="118">
        <v>19.509999999999998</v>
      </c>
      <c r="Q26" s="118"/>
      <c r="R26" s="120">
        <v>1</v>
      </c>
      <c r="S26" s="121">
        <v>3296.4135021097045</v>
      </c>
      <c r="T26" s="119">
        <v>3296.4135021097045</v>
      </c>
      <c r="U26" t="s">
        <v>782</v>
      </c>
      <c r="V26" t="s">
        <v>783</v>
      </c>
    </row>
  </sheetData>
  <mergeCells count="20">
    <mergeCell ref="N24:N25"/>
    <mergeCell ref="A24:C24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U24:U25"/>
    <mergeCell ref="V24:V25"/>
    <mergeCell ref="O24:O25"/>
    <mergeCell ref="P24:P25"/>
    <mergeCell ref="Q24:Q25"/>
    <mergeCell ref="R24:R25"/>
    <mergeCell ref="S24:S25"/>
    <mergeCell ref="T24:T25"/>
  </mergeCells>
  <phoneticPr fontId="2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6F78-2631-4CA1-8C89-F5DF9865738B}">
  <sheetPr>
    <pageSetUpPr fitToPage="1"/>
  </sheetPr>
  <dimension ref="B1:AL103"/>
  <sheetViews>
    <sheetView topLeftCell="R1" workbookViewId="0">
      <selection activeCell="S25" sqref="S25"/>
    </sheetView>
  </sheetViews>
  <sheetFormatPr defaultRowHeight="15" x14ac:dyDescent="0.25"/>
  <cols>
    <col min="1" max="2" width="10" customWidth="1"/>
    <col min="3" max="3" width="16.28515625" customWidth="1"/>
    <col min="4" max="4" width="24.7109375" customWidth="1"/>
    <col min="5" max="5" width="3.85546875" customWidth="1"/>
    <col min="6" max="6" width="12.5703125" customWidth="1"/>
    <col min="7" max="7" width="8.7109375" customWidth="1"/>
    <col min="8" max="8" width="11.7109375" customWidth="1"/>
    <col min="9" max="9" width="6.85546875" customWidth="1"/>
    <col min="10" max="10" width="3.5703125" customWidth="1"/>
    <col min="11" max="11" width="5.28515625" customWidth="1"/>
    <col min="12" max="12" width="7.28515625" customWidth="1"/>
    <col min="13" max="13" width="12.7109375" customWidth="1"/>
    <col min="14" max="14" width="24.5703125" customWidth="1"/>
    <col min="17" max="17" width="7.7109375" customWidth="1"/>
    <col min="18" max="18" width="21.5703125" customWidth="1"/>
    <col min="19" max="19" width="19" customWidth="1"/>
    <col min="20" max="20" width="12.140625" style="117" customWidth="1"/>
    <col min="21" max="21" width="14.28515625" style="119" customWidth="1"/>
    <col min="22" max="22" width="9.5703125" style="3" customWidth="1"/>
    <col min="23" max="23" width="10.85546875" style="3" customWidth="1"/>
    <col min="24" max="24" width="15.28515625" customWidth="1"/>
    <col min="25" max="25" width="13.7109375" style="3" customWidth="1"/>
    <col min="26" max="26" width="6.7109375" style="3" customWidth="1"/>
    <col min="27" max="27" width="18.85546875" customWidth="1"/>
    <col min="28" max="28" width="8.85546875" style="119" customWidth="1"/>
    <col min="29" max="29" width="12.140625" style="119" customWidth="1"/>
    <col min="30" max="34" width="9.5703125" style="118" customWidth="1"/>
    <col min="35" max="35" width="10" style="120" customWidth="1"/>
    <col min="36" max="36" width="11.140625" style="119" customWidth="1"/>
    <col min="37" max="37" width="34.42578125" customWidth="1"/>
    <col min="38" max="38" width="39" customWidth="1"/>
  </cols>
  <sheetData>
    <row r="1" spans="2:38" ht="21" x14ac:dyDescent="0.35">
      <c r="R1" s="446" t="s">
        <v>550</v>
      </c>
      <c r="S1" s="446"/>
      <c r="T1" s="446"/>
      <c r="U1" s="251" t="s">
        <v>790</v>
      </c>
      <c r="V1" s="233"/>
      <c r="W1" s="233"/>
      <c r="X1" s="21"/>
      <c r="Y1" s="233"/>
      <c r="Z1" s="233"/>
      <c r="AA1" s="21"/>
      <c r="AB1" s="232"/>
      <c r="AC1" s="232"/>
      <c r="AD1" s="234"/>
      <c r="AE1" s="234"/>
      <c r="AF1" s="234"/>
      <c r="AG1" s="234"/>
      <c r="AH1" s="234"/>
      <c r="AI1" s="235"/>
      <c r="AJ1" s="232"/>
      <c r="AK1" s="21"/>
      <c r="AL1" s="21"/>
    </row>
    <row r="2" spans="2:38" s="3" customFormat="1" ht="21.75" customHeight="1" x14ac:dyDescent="0.35">
      <c r="B2" s="447" t="s">
        <v>202</v>
      </c>
      <c r="C2" s="447"/>
      <c r="D2" s="447"/>
      <c r="E2" s="447"/>
      <c r="F2" s="447"/>
      <c r="G2" s="447"/>
      <c r="H2" s="447"/>
      <c r="R2" s="446"/>
      <c r="S2" s="446"/>
      <c r="T2" s="446"/>
      <c r="U2" s="445" t="s">
        <v>219</v>
      </c>
      <c r="V2" s="445" t="s">
        <v>220</v>
      </c>
      <c r="W2" s="445" t="s">
        <v>221</v>
      </c>
      <c r="X2" s="445" t="s">
        <v>222</v>
      </c>
      <c r="Y2" s="445" t="s">
        <v>231</v>
      </c>
      <c r="Z2" s="445" t="s">
        <v>553</v>
      </c>
      <c r="AA2" s="445" t="s">
        <v>232</v>
      </c>
      <c r="AB2" s="445" t="s">
        <v>223</v>
      </c>
      <c r="AC2" s="445" t="s">
        <v>224</v>
      </c>
      <c r="AD2" s="449" t="s">
        <v>225</v>
      </c>
      <c r="AE2" s="449" t="s">
        <v>226</v>
      </c>
      <c r="AF2" s="449" t="s">
        <v>227</v>
      </c>
      <c r="AG2" s="449" t="s">
        <v>228</v>
      </c>
      <c r="AH2" s="449" t="s">
        <v>229</v>
      </c>
      <c r="AI2" s="448" t="s">
        <v>547</v>
      </c>
      <c r="AJ2" s="445" t="s">
        <v>548</v>
      </c>
      <c r="AK2" s="445" t="s">
        <v>234</v>
      </c>
      <c r="AL2" s="445" t="s">
        <v>235</v>
      </c>
    </row>
    <row r="3" spans="2:38" s="3" customFormat="1" ht="21.75" customHeight="1" x14ac:dyDescent="0.35">
      <c r="B3" s="447"/>
      <c r="C3" s="447"/>
      <c r="D3" s="447"/>
      <c r="E3" s="447"/>
      <c r="F3" s="447"/>
      <c r="G3" s="447"/>
      <c r="H3" s="447"/>
      <c r="L3" s="152" t="s">
        <v>785</v>
      </c>
      <c r="R3" s="153" t="s">
        <v>216</v>
      </c>
      <c r="S3" s="153" t="s">
        <v>217</v>
      </c>
      <c r="T3" s="153" t="s">
        <v>218</v>
      </c>
      <c r="U3" s="445"/>
      <c r="V3" s="445"/>
      <c r="W3" s="445"/>
      <c r="X3" s="445" t="s">
        <v>222</v>
      </c>
      <c r="Y3" s="445"/>
      <c r="Z3" s="445"/>
      <c r="AA3" s="445"/>
      <c r="AB3" s="445" t="s">
        <v>223</v>
      </c>
      <c r="AC3" s="445"/>
      <c r="AD3" s="449"/>
      <c r="AE3" s="449"/>
      <c r="AF3" s="449"/>
      <c r="AG3" s="449"/>
      <c r="AH3" s="449"/>
      <c r="AI3" s="448"/>
      <c r="AJ3" s="445"/>
      <c r="AK3" s="445"/>
      <c r="AL3" s="445"/>
    </row>
    <row r="4" spans="2:38" ht="15" customHeight="1" x14ac:dyDescent="0.25">
      <c r="B4" s="68" t="s">
        <v>207</v>
      </c>
      <c r="R4" t="s">
        <v>236</v>
      </c>
      <c r="S4" t="s">
        <v>237</v>
      </c>
      <c r="T4" s="117">
        <v>44658</v>
      </c>
      <c r="U4" s="119">
        <v>225000</v>
      </c>
      <c r="V4" s="3" t="s">
        <v>21</v>
      </c>
      <c r="W4" s="3" t="s">
        <v>238</v>
      </c>
      <c r="X4" t="s">
        <v>239</v>
      </c>
      <c r="Y4" s="3">
        <v>2022012072</v>
      </c>
      <c r="Z4" s="3" t="s">
        <v>240</v>
      </c>
      <c r="AB4" s="119">
        <v>0</v>
      </c>
      <c r="AC4" s="119">
        <v>225000</v>
      </c>
      <c r="AD4" s="118">
        <v>73.384</v>
      </c>
      <c r="AE4" s="118">
        <v>0</v>
      </c>
      <c r="AF4" s="118">
        <v>5.4059999999999997</v>
      </c>
      <c r="AG4" s="118">
        <v>78.790000000000006</v>
      </c>
      <c r="AH4" s="118">
        <v>73.384</v>
      </c>
      <c r="AI4" s="120">
        <v>1</v>
      </c>
      <c r="AJ4" s="121">
        <v>3066.0634470729315</v>
      </c>
      <c r="AK4" t="s">
        <v>241</v>
      </c>
      <c r="AL4" t="s">
        <v>242</v>
      </c>
    </row>
    <row r="5" spans="2:38" ht="16.5" customHeight="1" thickBot="1" x14ac:dyDescent="0.3">
      <c r="L5" s="447" t="s">
        <v>786</v>
      </c>
      <c r="M5" s="447"/>
      <c r="N5" s="447"/>
      <c r="R5" t="s">
        <v>779</v>
      </c>
      <c r="S5" t="s">
        <v>780</v>
      </c>
      <c r="T5" s="117">
        <v>44687</v>
      </c>
      <c r="U5" s="119">
        <v>62500</v>
      </c>
      <c r="V5" s="3" t="s">
        <v>21</v>
      </c>
      <c r="W5" s="3" t="s">
        <v>245</v>
      </c>
      <c r="X5" t="s">
        <v>255</v>
      </c>
      <c r="Y5" s="3">
        <v>2022012072</v>
      </c>
      <c r="Z5" s="3" t="s">
        <v>240</v>
      </c>
      <c r="AA5" t="s">
        <v>781</v>
      </c>
      <c r="AB5" s="119">
        <v>0</v>
      </c>
      <c r="AC5" s="119">
        <v>62500</v>
      </c>
      <c r="AD5" s="118">
        <v>18.96</v>
      </c>
      <c r="AF5" s="118">
        <v>0.55000000000000004</v>
      </c>
      <c r="AG5" s="118">
        <v>19.509999999999998</v>
      </c>
      <c r="AH5" s="118">
        <f>AD5</f>
        <v>18.96</v>
      </c>
      <c r="AI5" s="120">
        <v>1</v>
      </c>
      <c r="AJ5" s="121">
        <v>3296.4135021097045</v>
      </c>
      <c r="AK5" t="s">
        <v>782</v>
      </c>
      <c r="AL5" t="s">
        <v>783</v>
      </c>
    </row>
    <row r="6" spans="2:38" ht="15.75" thickTop="1" x14ac:dyDescent="0.25">
      <c r="D6" s="2"/>
      <c r="E6" s="49" t="s">
        <v>23</v>
      </c>
      <c r="F6" s="7"/>
      <c r="G6" s="8"/>
      <c r="L6" s="447"/>
      <c r="M6" s="447"/>
      <c r="N6" s="447"/>
      <c r="R6" t="s">
        <v>243</v>
      </c>
      <c r="S6" t="s">
        <v>244</v>
      </c>
      <c r="T6" s="117">
        <v>44837</v>
      </c>
      <c r="U6" s="119">
        <v>51500</v>
      </c>
      <c r="V6" s="3" t="s">
        <v>21</v>
      </c>
      <c r="W6" s="3" t="s">
        <v>245</v>
      </c>
      <c r="X6" t="s">
        <v>239</v>
      </c>
      <c r="Y6" s="3">
        <v>2022026685</v>
      </c>
      <c r="Z6" s="3" t="s">
        <v>240</v>
      </c>
      <c r="AB6" s="119">
        <v>0</v>
      </c>
      <c r="AC6" s="119">
        <v>51500</v>
      </c>
      <c r="AD6" s="118">
        <v>15.25</v>
      </c>
      <c r="AE6" s="118">
        <v>0</v>
      </c>
      <c r="AF6" s="118">
        <v>7.0000000000000007E-2</v>
      </c>
      <c r="AG6" s="118">
        <v>15.32</v>
      </c>
      <c r="AH6" s="118">
        <v>15.25</v>
      </c>
      <c r="AI6" s="120">
        <v>1</v>
      </c>
      <c r="AJ6" s="121">
        <v>3377.0491803278687</v>
      </c>
      <c r="AK6" t="s">
        <v>246</v>
      </c>
      <c r="AL6" t="s">
        <v>247</v>
      </c>
    </row>
    <row r="7" spans="2:38" ht="15.75" x14ac:dyDescent="0.25">
      <c r="B7" s="115" t="s">
        <v>210</v>
      </c>
      <c r="C7" s="46"/>
      <c r="D7" s="13"/>
      <c r="E7" s="136" t="s">
        <v>55</v>
      </c>
      <c r="F7" s="136"/>
      <c r="G7" s="137"/>
      <c r="R7" t="s">
        <v>248</v>
      </c>
      <c r="S7" t="s">
        <v>249</v>
      </c>
      <c r="T7" s="117">
        <v>44887</v>
      </c>
      <c r="U7" s="119">
        <v>439394</v>
      </c>
      <c r="V7" s="3" t="s">
        <v>21</v>
      </c>
      <c r="W7" s="3" t="s">
        <v>238</v>
      </c>
      <c r="X7" t="s">
        <v>250</v>
      </c>
      <c r="Y7" s="3">
        <v>2022030948</v>
      </c>
      <c r="Z7" s="3" t="s">
        <v>240</v>
      </c>
      <c r="AB7" s="119">
        <v>0</v>
      </c>
      <c r="AC7" s="119">
        <v>439394</v>
      </c>
      <c r="AD7" s="118">
        <v>103.43</v>
      </c>
      <c r="AE7" s="118">
        <v>8</v>
      </c>
      <c r="AF7" s="118">
        <v>4.2</v>
      </c>
      <c r="AG7" s="118">
        <v>115.63</v>
      </c>
      <c r="AH7" s="118">
        <v>111.43</v>
      </c>
      <c r="AI7" s="120">
        <v>0.92820604864040201</v>
      </c>
      <c r="AJ7" s="121">
        <v>3943.2289329623977</v>
      </c>
      <c r="AK7" t="s">
        <v>251</v>
      </c>
      <c r="AL7" t="s">
        <v>252</v>
      </c>
    </row>
    <row r="8" spans="2:38" ht="15.75" x14ac:dyDescent="0.25">
      <c r="B8" s="116" t="s">
        <v>211</v>
      </c>
      <c r="C8" s="47"/>
      <c r="D8" s="14"/>
      <c r="E8" s="136" t="s">
        <v>56</v>
      </c>
      <c r="F8" s="136"/>
      <c r="G8" s="137"/>
      <c r="R8" t="s">
        <v>253</v>
      </c>
      <c r="S8" t="s">
        <v>254</v>
      </c>
      <c r="T8" s="117">
        <v>45026</v>
      </c>
      <c r="U8" s="119">
        <v>500000</v>
      </c>
      <c r="V8" s="3" t="s">
        <v>21</v>
      </c>
      <c r="W8" s="3" t="s">
        <v>245</v>
      </c>
      <c r="X8" t="s">
        <v>255</v>
      </c>
      <c r="Y8" s="3">
        <v>2023009974</v>
      </c>
      <c r="Z8" s="3" t="s">
        <v>240</v>
      </c>
      <c r="AA8" t="s">
        <v>256</v>
      </c>
      <c r="AB8" s="119">
        <v>0</v>
      </c>
      <c r="AC8" s="119">
        <v>500000</v>
      </c>
      <c r="AD8" s="118">
        <v>78.349999999999994</v>
      </c>
      <c r="AE8" s="118">
        <v>36.721999999999994</v>
      </c>
      <c r="AF8" s="118">
        <v>9.9480000000000004</v>
      </c>
      <c r="AG8" s="118">
        <v>125.02</v>
      </c>
      <c r="AH8" s="118">
        <v>115.07199999999999</v>
      </c>
      <c r="AI8" s="120">
        <v>0.68087805895439379</v>
      </c>
      <c r="AJ8" s="121">
        <v>4345.1056729699667</v>
      </c>
      <c r="AK8" t="s">
        <v>257</v>
      </c>
      <c r="AL8" t="s">
        <v>258</v>
      </c>
    </row>
    <row r="9" spans="2:38" ht="16.5" thickBot="1" x14ac:dyDescent="0.3">
      <c r="B9" s="148" t="s">
        <v>212</v>
      </c>
      <c r="C9" s="149"/>
      <c r="D9" s="137"/>
      <c r="E9" s="136" t="s">
        <v>57</v>
      </c>
      <c r="F9" s="136"/>
      <c r="G9" s="137"/>
      <c r="R9" t="s">
        <v>259</v>
      </c>
      <c r="S9" t="s">
        <v>260</v>
      </c>
      <c r="T9" s="117">
        <v>44854</v>
      </c>
      <c r="U9" s="119">
        <v>173700</v>
      </c>
      <c r="V9" s="3" t="s">
        <v>21</v>
      </c>
      <c r="W9" s="3" t="s">
        <v>261</v>
      </c>
      <c r="X9" t="s">
        <v>239</v>
      </c>
      <c r="Y9" s="3">
        <v>2022030231</v>
      </c>
      <c r="Z9" s="3" t="s">
        <v>240</v>
      </c>
      <c r="AB9" s="119">
        <v>0</v>
      </c>
      <c r="AC9" s="119">
        <v>173700</v>
      </c>
      <c r="AD9" s="118">
        <v>34.4</v>
      </c>
      <c r="AE9" s="118">
        <v>3.5</v>
      </c>
      <c r="AF9" s="118">
        <v>0.73</v>
      </c>
      <c r="AG9" s="118">
        <v>38.630000000000003</v>
      </c>
      <c r="AH9" s="118">
        <v>37.9</v>
      </c>
      <c r="AI9" s="120">
        <v>0.90765171503957787</v>
      </c>
      <c r="AJ9" s="121">
        <v>4583.1134564643799</v>
      </c>
      <c r="AK9" t="s">
        <v>262</v>
      </c>
      <c r="AL9" t="s">
        <v>263</v>
      </c>
    </row>
    <row r="10" spans="2:38" ht="16.5" customHeight="1" thickTop="1" x14ac:dyDescent="0.25">
      <c r="D10" s="2"/>
      <c r="E10" s="136" t="s">
        <v>58</v>
      </c>
      <c r="F10" s="136"/>
      <c r="G10" s="137"/>
      <c r="H10" s="49" t="s">
        <v>28</v>
      </c>
      <c r="I10" s="7"/>
      <c r="J10" s="7"/>
      <c r="K10" s="7"/>
      <c r="L10" s="30"/>
      <c r="M10" s="50" t="s">
        <v>29</v>
      </c>
      <c r="R10" t="s">
        <v>264</v>
      </c>
      <c r="S10" t="s">
        <v>265</v>
      </c>
      <c r="T10" s="117">
        <v>45316</v>
      </c>
      <c r="U10" s="119">
        <v>160000</v>
      </c>
      <c r="V10" s="3" t="s">
        <v>21</v>
      </c>
      <c r="W10" s="3" t="s">
        <v>245</v>
      </c>
      <c r="X10" t="s">
        <v>250</v>
      </c>
      <c r="Y10" s="3">
        <v>2024001957</v>
      </c>
      <c r="Z10" s="3" t="s">
        <v>240</v>
      </c>
      <c r="AB10" s="119">
        <v>0</v>
      </c>
      <c r="AC10" s="119">
        <v>160000</v>
      </c>
      <c r="AD10" s="118">
        <v>23.17</v>
      </c>
      <c r="AE10" s="118">
        <v>10</v>
      </c>
      <c r="AF10" s="118">
        <v>3.61</v>
      </c>
      <c r="AG10" s="118">
        <v>36.78</v>
      </c>
      <c r="AH10" s="118">
        <v>33.17</v>
      </c>
      <c r="AI10" s="120">
        <v>0.69852276153150439</v>
      </c>
      <c r="AJ10" s="121">
        <v>4823.6358154959298</v>
      </c>
      <c r="AK10" t="s">
        <v>266</v>
      </c>
      <c r="AL10" t="s">
        <v>267</v>
      </c>
    </row>
    <row r="11" spans="2:38" ht="15.75" thickBot="1" x14ac:dyDescent="0.3">
      <c r="B11" t="s">
        <v>54</v>
      </c>
      <c r="D11" s="2"/>
      <c r="E11" s="138" t="s">
        <v>73</v>
      </c>
      <c r="F11" s="136"/>
      <c r="G11" s="137"/>
      <c r="H11" s="12" t="s">
        <v>59</v>
      </c>
      <c r="I11" s="12"/>
      <c r="J11" s="12"/>
      <c r="K11" s="12"/>
      <c r="L11" s="17"/>
      <c r="M11" s="55" t="s">
        <v>30</v>
      </c>
      <c r="AC11" s="122">
        <f>SUM(AC4:AC10)</f>
        <v>1612094</v>
      </c>
      <c r="AG11" s="163"/>
      <c r="AH11" s="268">
        <f>SUM(AH4:AH10)</f>
        <v>405.166</v>
      </c>
      <c r="AI11" s="158" t="s">
        <v>554</v>
      </c>
      <c r="AJ11" s="122">
        <f>AVERAGE(AJ4:AJ10)</f>
        <v>3919.2300010575968</v>
      </c>
    </row>
    <row r="12" spans="2:38" ht="16.5" thickTop="1" thickBot="1" x14ac:dyDescent="0.3">
      <c r="B12" s="67" t="s">
        <v>95</v>
      </c>
      <c r="D12" s="2"/>
      <c r="E12" s="136"/>
      <c r="F12" s="136"/>
      <c r="G12" s="137"/>
      <c r="H12" s="12" t="s">
        <v>60</v>
      </c>
      <c r="I12" s="12"/>
      <c r="J12" s="12"/>
      <c r="K12" s="49" t="s">
        <v>52</v>
      </c>
      <c r="L12" s="9"/>
      <c r="M12" s="142" t="s">
        <v>83</v>
      </c>
      <c r="AI12" s="264" t="s">
        <v>821</v>
      </c>
      <c r="AJ12" s="119">
        <f>AC11/AH11</f>
        <v>3978.8481758094213</v>
      </c>
    </row>
    <row r="13" spans="2:38" ht="16.5" thickBot="1" x14ac:dyDescent="0.3">
      <c r="D13" s="2"/>
      <c r="E13" s="136"/>
      <c r="F13" s="136"/>
      <c r="G13" s="137"/>
      <c r="H13" s="15" t="s">
        <v>61</v>
      </c>
      <c r="I13" s="12"/>
      <c r="J13" s="12"/>
      <c r="K13" s="15"/>
      <c r="L13" s="12"/>
      <c r="M13" s="142" t="s">
        <v>84</v>
      </c>
      <c r="R13" t="s">
        <v>549</v>
      </c>
      <c r="AI13" s="165" t="s">
        <v>686</v>
      </c>
      <c r="AJ13" s="166">
        <v>4000</v>
      </c>
    </row>
    <row r="14" spans="2:38" ht="15.75" thickBot="1" x14ac:dyDescent="0.3">
      <c r="D14" s="2"/>
      <c r="E14" s="139"/>
      <c r="F14" s="140"/>
      <c r="G14" s="141"/>
      <c r="H14" s="61" t="s">
        <v>80</v>
      </c>
      <c r="I14" s="16"/>
      <c r="J14" s="12"/>
      <c r="K14" s="15"/>
      <c r="L14" s="12"/>
      <c r="M14" s="142" t="s">
        <v>85</v>
      </c>
      <c r="R14" t="s">
        <v>268</v>
      </c>
      <c r="S14" t="s">
        <v>269</v>
      </c>
      <c r="T14" s="117">
        <v>44784</v>
      </c>
      <c r="U14" s="119">
        <v>171200</v>
      </c>
      <c r="V14" s="3" t="s">
        <v>21</v>
      </c>
      <c r="W14" s="3" t="s">
        <v>245</v>
      </c>
      <c r="X14" t="s">
        <v>239</v>
      </c>
      <c r="Y14" s="3">
        <v>2022022016</v>
      </c>
      <c r="Z14" s="3" t="s">
        <v>240</v>
      </c>
      <c r="AB14" s="119">
        <v>0</v>
      </c>
      <c r="AC14" s="119">
        <v>171200</v>
      </c>
      <c r="AD14" s="118">
        <v>25.09</v>
      </c>
      <c r="AE14" s="118">
        <v>0</v>
      </c>
      <c r="AF14" s="118">
        <v>1.66</v>
      </c>
      <c r="AG14" s="118">
        <v>26.75</v>
      </c>
      <c r="AH14" s="118">
        <v>25.09</v>
      </c>
      <c r="AI14" s="120">
        <v>1</v>
      </c>
      <c r="AJ14" s="119">
        <v>6823.4356317257871</v>
      </c>
      <c r="AK14" t="s">
        <v>270</v>
      </c>
      <c r="AL14" t="s">
        <v>271</v>
      </c>
    </row>
    <row r="15" spans="2:38" ht="16.5" thickTop="1" thickBot="1" x14ac:dyDescent="0.3">
      <c r="C15" s="50" t="s">
        <v>24</v>
      </c>
      <c r="D15" s="51" t="s">
        <v>26</v>
      </c>
      <c r="E15" s="52" t="s">
        <v>25</v>
      </c>
      <c r="F15" s="8"/>
      <c r="G15" s="52" t="s">
        <v>27</v>
      </c>
      <c r="H15" s="9"/>
      <c r="I15" s="9"/>
      <c r="J15" s="26"/>
      <c r="K15" s="18"/>
      <c r="L15" s="144"/>
      <c r="M15" s="136" t="s">
        <v>86</v>
      </c>
      <c r="N15" s="50" t="s">
        <v>37</v>
      </c>
    </row>
    <row r="16" spans="2:38" ht="16.5" customHeight="1" thickTop="1" thickBot="1" x14ac:dyDescent="0.3">
      <c r="C16" s="142" t="s">
        <v>62</v>
      </c>
      <c r="D16" s="14" t="s">
        <v>69</v>
      </c>
      <c r="E16" s="136" t="s">
        <v>74</v>
      </c>
      <c r="F16" s="137"/>
      <c r="G16" s="21"/>
      <c r="H16" s="21" t="s">
        <v>81</v>
      </c>
      <c r="I16" s="21"/>
      <c r="J16" s="53" t="s">
        <v>51</v>
      </c>
      <c r="K16" s="10"/>
      <c r="L16" s="136"/>
      <c r="M16" s="136" t="s">
        <v>87</v>
      </c>
      <c r="N16" s="146" t="s">
        <v>88</v>
      </c>
      <c r="R16" s="470" t="s">
        <v>551</v>
      </c>
      <c r="S16" s="470"/>
      <c r="T16" s="470"/>
      <c r="U16" s="252" t="s">
        <v>787</v>
      </c>
      <c r="V16" s="229"/>
      <c r="W16" s="229"/>
      <c r="X16" s="12"/>
      <c r="Y16" s="229"/>
      <c r="Z16" s="229"/>
      <c r="AA16" s="12"/>
      <c r="AB16" s="228"/>
      <c r="AC16" s="228"/>
      <c r="AD16" s="230"/>
      <c r="AE16" s="230"/>
      <c r="AF16" s="230"/>
      <c r="AG16" s="230"/>
      <c r="AH16" s="230"/>
      <c r="AI16" s="231"/>
      <c r="AJ16" s="228"/>
      <c r="AK16" s="12"/>
      <c r="AL16" s="12"/>
    </row>
    <row r="17" spans="3:38" ht="16.5" customHeight="1" thickTop="1" thickBot="1" x14ac:dyDescent="0.3">
      <c r="C17" s="142" t="s">
        <v>63</v>
      </c>
      <c r="D17" s="14" t="s">
        <v>70</v>
      </c>
      <c r="E17" s="136" t="s">
        <v>75</v>
      </c>
      <c r="F17" s="136"/>
      <c r="G17" s="5"/>
      <c r="H17" s="48" t="s">
        <v>203</v>
      </c>
      <c r="I17" s="21"/>
      <c r="J17" s="25"/>
      <c r="K17" s="27"/>
      <c r="L17" s="136"/>
      <c r="M17" s="138" t="s">
        <v>206</v>
      </c>
      <c r="N17" s="146" t="s">
        <v>89</v>
      </c>
      <c r="R17" s="470"/>
      <c r="S17" s="470"/>
      <c r="T17" s="470"/>
      <c r="U17" s="452" t="s">
        <v>219</v>
      </c>
      <c r="V17" s="452" t="s">
        <v>220</v>
      </c>
      <c r="W17" s="452" t="s">
        <v>221</v>
      </c>
      <c r="X17" s="452" t="s">
        <v>222</v>
      </c>
      <c r="Y17" s="452" t="s">
        <v>231</v>
      </c>
      <c r="Z17" s="452" t="s">
        <v>553</v>
      </c>
      <c r="AA17" s="452" t="s">
        <v>232</v>
      </c>
      <c r="AB17" s="452" t="s">
        <v>223</v>
      </c>
      <c r="AC17" s="452" t="s">
        <v>224</v>
      </c>
      <c r="AD17" s="452" t="s">
        <v>225</v>
      </c>
      <c r="AE17" s="452" t="s">
        <v>226</v>
      </c>
      <c r="AF17" s="452" t="s">
        <v>227</v>
      </c>
      <c r="AG17" s="452" t="s">
        <v>228</v>
      </c>
      <c r="AH17" s="452" t="s">
        <v>229</v>
      </c>
      <c r="AI17" s="452" t="s">
        <v>547</v>
      </c>
      <c r="AJ17" s="452" t="s">
        <v>548</v>
      </c>
      <c r="AK17" s="452" t="s">
        <v>234</v>
      </c>
      <c r="AL17" s="452" t="s">
        <v>235</v>
      </c>
    </row>
    <row r="18" spans="3:38" ht="15.75" customHeight="1" thickTop="1" x14ac:dyDescent="0.25">
      <c r="C18" s="142" t="s">
        <v>64</v>
      </c>
      <c r="D18" s="14" t="s">
        <v>71</v>
      </c>
      <c r="E18" s="136" t="s">
        <v>76</v>
      </c>
      <c r="F18" s="136"/>
      <c r="G18" s="137"/>
      <c r="H18" s="62" t="s">
        <v>82</v>
      </c>
      <c r="I18" s="49" t="s">
        <v>49</v>
      </c>
      <c r="J18" s="9"/>
      <c r="K18" s="13"/>
      <c r="L18" s="136"/>
      <c r="M18" s="137"/>
      <c r="N18" s="146" t="s">
        <v>90</v>
      </c>
      <c r="R18" s="223"/>
      <c r="S18" s="223"/>
      <c r="T18" s="223"/>
      <c r="U18" s="452"/>
      <c r="V18" s="452" t="s">
        <v>220</v>
      </c>
      <c r="W18" s="452" t="s">
        <v>221</v>
      </c>
      <c r="X18" s="452" t="s">
        <v>222</v>
      </c>
      <c r="Y18" s="452" t="s">
        <v>231</v>
      </c>
      <c r="Z18" s="452" t="s">
        <v>233</v>
      </c>
      <c r="AA18" s="452" t="s">
        <v>232</v>
      </c>
      <c r="AB18" s="452" t="s">
        <v>223</v>
      </c>
      <c r="AC18" s="452" t="s">
        <v>224</v>
      </c>
      <c r="AD18" s="452" t="s">
        <v>225</v>
      </c>
      <c r="AE18" s="452" t="s">
        <v>226</v>
      </c>
      <c r="AF18" s="452" t="s">
        <v>227</v>
      </c>
      <c r="AG18" s="452" t="s">
        <v>228</v>
      </c>
      <c r="AH18" s="452" t="s">
        <v>229</v>
      </c>
      <c r="AI18" s="452" t="s">
        <v>547</v>
      </c>
      <c r="AJ18" s="452" t="s">
        <v>548</v>
      </c>
      <c r="AK18" s="452" t="s">
        <v>234</v>
      </c>
      <c r="AL18" s="452" t="s">
        <v>235</v>
      </c>
    </row>
    <row r="19" spans="3:38" ht="15" customHeight="1" x14ac:dyDescent="0.25">
      <c r="C19" s="142" t="s">
        <v>65</v>
      </c>
      <c r="D19" s="14" t="s">
        <v>72</v>
      </c>
      <c r="E19" s="136" t="s">
        <v>77</v>
      </c>
      <c r="F19" s="136"/>
      <c r="G19" s="137"/>
      <c r="H19" s="21"/>
      <c r="I19" s="54" t="s">
        <v>50</v>
      </c>
      <c r="J19" s="9"/>
      <c r="K19" s="13"/>
      <c r="L19" s="136"/>
      <c r="M19" s="137"/>
      <c r="N19" s="142" t="s">
        <v>91</v>
      </c>
      <c r="R19" s="154" t="s">
        <v>216</v>
      </c>
      <c r="S19" s="154" t="s">
        <v>217</v>
      </c>
      <c r="T19" s="154" t="s">
        <v>218</v>
      </c>
      <c r="U19" s="452"/>
      <c r="V19" s="452"/>
      <c r="W19" s="452"/>
      <c r="X19" s="452" t="s">
        <v>222</v>
      </c>
      <c r="Y19" s="452"/>
      <c r="Z19" s="452"/>
      <c r="AA19" s="452"/>
      <c r="AB19" s="452" t="s">
        <v>223</v>
      </c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</row>
    <row r="20" spans="3:38" x14ac:dyDescent="0.25">
      <c r="C20" s="142" t="s">
        <v>66</v>
      </c>
      <c r="D20" s="14" t="s">
        <v>694</v>
      </c>
      <c r="E20" s="136" t="s">
        <v>813</v>
      </c>
      <c r="F20" s="136"/>
      <c r="G20" s="137"/>
      <c r="H20" s="21"/>
      <c r="I20" s="28"/>
      <c r="J20" s="21"/>
      <c r="K20" s="13"/>
      <c r="L20" s="145"/>
      <c r="M20" s="137"/>
      <c r="N20" s="146" t="s">
        <v>92</v>
      </c>
      <c r="R20" t="s">
        <v>272</v>
      </c>
      <c r="S20" t="s">
        <v>273</v>
      </c>
      <c r="T20" s="117">
        <v>44893</v>
      </c>
      <c r="U20" s="119">
        <v>40000</v>
      </c>
      <c r="V20" s="3" t="s">
        <v>21</v>
      </c>
      <c r="W20" s="3" t="s">
        <v>245</v>
      </c>
      <c r="X20" t="s">
        <v>239</v>
      </c>
      <c r="Y20" s="3">
        <v>2022030216</v>
      </c>
      <c r="Z20" s="3" t="s">
        <v>240</v>
      </c>
      <c r="AB20" s="119">
        <v>0</v>
      </c>
      <c r="AC20" s="119">
        <v>40000</v>
      </c>
      <c r="AD20" s="118">
        <v>7.37</v>
      </c>
      <c r="AE20" s="118">
        <v>2.34</v>
      </c>
      <c r="AF20" s="118">
        <v>0.25</v>
      </c>
      <c r="AG20" s="118">
        <v>9.9600000000000009</v>
      </c>
      <c r="AH20" s="118">
        <v>9.7100000000000009</v>
      </c>
      <c r="AI20" s="120">
        <v>0.75901132852729136</v>
      </c>
      <c r="AJ20" s="121">
        <v>4119.4644696189489</v>
      </c>
      <c r="AK20" t="s">
        <v>274</v>
      </c>
      <c r="AL20" t="s">
        <v>275</v>
      </c>
    </row>
    <row r="21" spans="3:38" x14ac:dyDescent="0.25">
      <c r="C21" s="142" t="s">
        <v>67</v>
      </c>
      <c r="D21" s="60" t="s">
        <v>695</v>
      </c>
      <c r="E21" s="136" t="s">
        <v>78</v>
      </c>
      <c r="F21" s="136"/>
      <c r="G21" s="137"/>
      <c r="H21" s="21"/>
      <c r="I21" s="28"/>
      <c r="J21" s="21"/>
      <c r="K21" s="13"/>
      <c r="L21" s="136"/>
      <c r="M21" s="137"/>
      <c r="N21" s="146" t="s">
        <v>93</v>
      </c>
      <c r="S21" t="s">
        <v>277</v>
      </c>
      <c r="T21" s="117">
        <v>45366</v>
      </c>
      <c r="U21" s="162">
        <v>70000</v>
      </c>
      <c r="V21" s="159" t="s">
        <v>278</v>
      </c>
      <c r="W21" s="3" t="s">
        <v>245</v>
      </c>
      <c r="X21" t="s">
        <v>239</v>
      </c>
      <c r="Y21" s="3">
        <v>2024004912</v>
      </c>
      <c r="Z21" s="3" t="s">
        <v>240</v>
      </c>
      <c r="AB21" s="119">
        <v>0</v>
      </c>
      <c r="AC21" s="162">
        <v>70000</v>
      </c>
      <c r="AD21" s="118">
        <v>14.05</v>
      </c>
      <c r="AE21" s="118">
        <v>2.8</v>
      </c>
      <c r="AF21" s="118">
        <v>1.28</v>
      </c>
      <c r="AG21" s="118">
        <v>18.13</v>
      </c>
      <c r="AH21" s="118">
        <v>16.850000000000001</v>
      </c>
      <c r="AI21" s="120">
        <v>0.83382789317507411</v>
      </c>
      <c r="AJ21" s="121">
        <v>4154.3026706231449</v>
      </c>
      <c r="AK21" t="s">
        <v>279</v>
      </c>
      <c r="AL21" t="s">
        <v>280</v>
      </c>
    </row>
    <row r="22" spans="3:38" x14ac:dyDescent="0.25">
      <c r="C22" s="143" t="s">
        <v>68</v>
      </c>
      <c r="D22" s="14"/>
      <c r="E22" s="136" t="s">
        <v>79</v>
      </c>
      <c r="F22" s="136"/>
      <c r="G22" s="137"/>
      <c r="H22" s="21"/>
      <c r="I22" s="28"/>
      <c r="J22" s="21"/>
      <c r="K22" s="13"/>
      <c r="L22" s="136"/>
      <c r="M22" s="137"/>
      <c r="N22" s="147" t="s">
        <v>94</v>
      </c>
      <c r="R22" t="s">
        <v>281</v>
      </c>
      <c r="S22" t="s">
        <v>237</v>
      </c>
      <c r="T22" s="117">
        <v>44820</v>
      </c>
      <c r="U22" s="119">
        <v>64900</v>
      </c>
      <c r="V22" s="3" t="s">
        <v>21</v>
      </c>
      <c r="W22" s="3" t="s">
        <v>245</v>
      </c>
      <c r="X22" t="s">
        <v>239</v>
      </c>
      <c r="Y22" s="3">
        <v>2022025400</v>
      </c>
      <c r="Z22" s="3" t="s">
        <v>240</v>
      </c>
      <c r="AB22" s="119">
        <v>0</v>
      </c>
      <c r="AC22" s="119">
        <v>64900</v>
      </c>
      <c r="AD22" s="118">
        <v>15.03</v>
      </c>
      <c r="AE22" s="118">
        <v>0</v>
      </c>
      <c r="AF22" s="118">
        <v>1.1399999999999999</v>
      </c>
      <c r="AG22" s="118">
        <v>16.170000000000002</v>
      </c>
      <c r="AH22" s="118">
        <v>15.03</v>
      </c>
      <c r="AI22" s="120">
        <v>1</v>
      </c>
      <c r="AJ22" s="121">
        <v>4318.030605455755</v>
      </c>
      <c r="AK22" t="s">
        <v>282</v>
      </c>
      <c r="AL22" t="s">
        <v>283</v>
      </c>
    </row>
    <row r="23" spans="3:38" ht="15.75" thickBot="1" x14ac:dyDescent="0.3">
      <c r="C23" s="142"/>
      <c r="D23" s="14"/>
      <c r="E23" s="138" t="s">
        <v>812</v>
      </c>
      <c r="F23" s="136"/>
      <c r="G23" s="136"/>
      <c r="H23" s="111"/>
      <c r="I23" s="29"/>
      <c r="J23" s="21"/>
      <c r="K23" s="23"/>
      <c r="L23" s="136"/>
      <c r="M23" s="137"/>
      <c r="N23" s="142"/>
      <c r="R23" t="s">
        <v>284</v>
      </c>
      <c r="S23" t="s">
        <v>285</v>
      </c>
      <c r="T23" s="117">
        <v>44854</v>
      </c>
      <c r="U23" s="119">
        <v>144000</v>
      </c>
      <c r="V23" s="3" t="s">
        <v>21</v>
      </c>
      <c r="W23" s="3" t="s">
        <v>245</v>
      </c>
      <c r="X23" t="s">
        <v>239</v>
      </c>
      <c r="Y23" s="3">
        <v>2022028056</v>
      </c>
      <c r="Z23" s="3" t="s">
        <v>240</v>
      </c>
      <c r="AB23" s="119">
        <v>0</v>
      </c>
      <c r="AC23" s="119">
        <v>144000</v>
      </c>
      <c r="AD23" s="118">
        <v>31.33</v>
      </c>
      <c r="AE23" s="118">
        <v>1</v>
      </c>
      <c r="AF23" s="118">
        <v>4.3499999999999996</v>
      </c>
      <c r="AG23" s="118">
        <v>36.68</v>
      </c>
      <c r="AH23" s="118">
        <v>32.33</v>
      </c>
      <c r="AI23" s="120">
        <v>0.96906897618311161</v>
      </c>
      <c r="AJ23" s="121">
        <v>4454.0674296319212</v>
      </c>
      <c r="AK23" t="s">
        <v>286</v>
      </c>
      <c r="AL23" t="s">
        <v>287</v>
      </c>
    </row>
    <row r="24" spans="3:38" ht="15.75" thickTop="1" x14ac:dyDescent="0.25">
      <c r="C24" s="50" t="s">
        <v>31</v>
      </c>
      <c r="D24" s="51" t="s">
        <v>32</v>
      </c>
      <c r="E24" s="56" t="s">
        <v>33</v>
      </c>
      <c r="F24" s="8"/>
      <c r="G24" s="56" t="s">
        <v>34</v>
      </c>
      <c r="H24" s="9"/>
      <c r="I24" s="8"/>
      <c r="J24" s="20"/>
      <c r="K24" s="56" t="s">
        <v>35</v>
      </c>
      <c r="L24" s="7"/>
      <c r="M24" s="8"/>
      <c r="N24" s="50" t="s">
        <v>36</v>
      </c>
      <c r="R24" t="s">
        <v>288</v>
      </c>
      <c r="S24" t="s">
        <v>289</v>
      </c>
      <c r="T24" s="117">
        <v>44802</v>
      </c>
      <c r="U24" s="119">
        <v>175000</v>
      </c>
      <c r="V24" s="3" t="s">
        <v>21</v>
      </c>
      <c r="W24" s="3" t="s">
        <v>245</v>
      </c>
      <c r="X24" t="s">
        <v>239</v>
      </c>
      <c r="Y24" s="3">
        <v>2022023610</v>
      </c>
      <c r="Z24" s="3" t="s">
        <v>240</v>
      </c>
      <c r="AB24" s="119">
        <v>0</v>
      </c>
      <c r="AC24" s="119">
        <v>175000</v>
      </c>
      <c r="AD24" s="118">
        <v>36.659999999999997</v>
      </c>
      <c r="AE24" s="118">
        <v>2.25</v>
      </c>
      <c r="AF24" s="118">
        <v>1</v>
      </c>
      <c r="AG24" s="118">
        <v>39.909999999999997</v>
      </c>
      <c r="AH24" s="118">
        <v>38.909999999999997</v>
      </c>
      <c r="AI24" s="120">
        <v>0.94217424826522744</v>
      </c>
      <c r="AJ24" s="121">
        <v>4497.5584682600875</v>
      </c>
      <c r="AK24" t="s">
        <v>290</v>
      </c>
      <c r="AL24" t="s">
        <v>291</v>
      </c>
    </row>
    <row r="25" spans="3:38" x14ac:dyDescent="0.25">
      <c r="C25" s="142" t="s">
        <v>96</v>
      </c>
      <c r="D25" s="137" t="s">
        <v>101</v>
      </c>
      <c r="E25" s="12"/>
      <c r="F25" s="14"/>
      <c r="G25" s="21" t="s">
        <v>819</v>
      </c>
      <c r="H25" s="21"/>
      <c r="I25" s="4"/>
      <c r="J25" s="14"/>
      <c r="K25" s="12" t="s">
        <v>110</v>
      </c>
      <c r="L25" s="12"/>
      <c r="M25" s="14"/>
      <c r="N25" s="142" t="s">
        <v>113</v>
      </c>
      <c r="R25" t="s">
        <v>292</v>
      </c>
      <c r="S25" t="s">
        <v>293</v>
      </c>
      <c r="T25" s="117">
        <v>44673</v>
      </c>
      <c r="U25" s="119">
        <v>55000</v>
      </c>
      <c r="V25" s="3" t="s">
        <v>21</v>
      </c>
      <c r="W25" s="3" t="s">
        <v>245</v>
      </c>
      <c r="X25" t="s">
        <v>239</v>
      </c>
      <c r="Y25" s="3">
        <v>2022014932</v>
      </c>
      <c r="Z25" s="3" t="s">
        <v>240</v>
      </c>
      <c r="AB25" s="119">
        <v>0</v>
      </c>
      <c r="AC25" s="119">
        <v>55000</v>
      </c>
      <c r="AD25" s="118">
        <v>11.17</v>
      </c>
      <c r="AE25" s="118">
        <v>1</v>
      </c>
      <c r="AF25" s="118">
        <v>0.92</v>
      </c>
      <c r="AG25" s="118">
        <v>13.09</v>
      </c>
      <c r="AH25" s="118">
        <v>12.17</v>
      </c>
      <c r="AI25" s="120">
        <v>0.9178307313064914</v>
      </c>
      <c r="AJ25" s="121">
        <v>4519.3097781429742</v>
      </c>
      <c r="AK25" t="s">
        <v>294</v>
      </c>
      <c r="AL25" t="s">
        <v>295</v>
      </c>
    </row>
    <row r="26" spans="3:38" x14ac:dyDescent="0.25">
      <c r="C26" s="142" t="s">
        <v>97</v>
      </c>
      <c r="D26" s="137" t="s">
        <v>102</v>
      </c>
      <c r="E26" s="12"/>
      <c r="F26" s="14"/>
      <c r="G26" s="262" t="s">
        <v>818</v>
      </c>
      <c r="H26" s="4"/>
      <c r="I26" s="12"/>
      <c r="J26" s="14"/>
      <c r="K26" s="12" t="s">
        <v>111</v>
      </c>
      <c r="L26" s="12"/>
      <c r="M26" s="14"/>
      <c r="N26" s="142" t="s">
        <v>114</v>
      </c>
      <c r="R26" t="s">
        <v>296</v>
      </c>
      <c r="S26" t="s">
        <v>237</v>
      </c>
      <c r="T26" s="117">
        <v>45160</v>
      </c>
      <c r="U26" s="119">
        <v>154125</v>
      </c>
      <c r="V26" s="3" t="s">
        <v>21</v>
      </c>
      <c r="W26" s="3" t="s">
        <v>245</v>
      </c>
      <c r="X26" t="s">
        <v>239</v>
      </c>
      <c r="Y26" s="3">
        <v>2023019661</v>
      </c>
      <c r="Z26" s="3" t="s">
        <v>240</v>
      </c>
      <c r="AB26" s="119">
        <v>0</v>
      </c>
      <c r="AC26" s="119">
        <v>154125</v>
      </c>
      <c r="AD26" s="118">
        <v>25.75</v>
      </c>
      <c r="AE26" s="118">
        <v>6.5</v>
      </c>
      <c r="AF26" s="118">
        <v>2</v>
      </c>
      <c r="AG26" s="118">
        <v>34.25</v>
      </c>
      <c r="AH26" s="118">
        <v>32.25</v>
      </c>
      <c r="AI26" s="120">
        <v>0.79844961240310075</v>
      </c>
      <c r="AJ26" s="121">
        <v>4779.0697674418607</v>
      </c>
      <c r="AK26" t="s">
        <v>297</v>
      </c>
      <c r="AL26" t="s">
        <v>298</v>
      </c>
    </row>
    <row r="27" spans="3:38" x14ac:dyDescent="0.25">
      <c r="C27" s="142" t="s">
        <v>98</v>
      </c>
      <c r="D27" s="137" t="s">
        <v>103</v>
      </c>
      <c r="E27" s="12"/>
      <c r="F27" s="14"/>
      <c r="G27" s="13"/>
      <c r="H27" s="57" t="s">
        <v>48</v>
      </c>
      <c r="I27" s="40"/>
      <c r="J27" s="31"/>
      <c r="K27" s="12" t="s">
        <v>112</v>
      </c>
      <c r="L27" s="12"/>
      <c r="M27" s="14"/>
      <c r="N27" s="142" t="s">
        <v>115</v>
      </c>
      <c r="R27" t="s">
        <v>299</v>
      </c>
      <c r="S27" t="s">
        <v>300</v>
      </c>
      <c r="T27" s="117">
        <v>45307</v>
      </c>
      <c r="U27" s="162">
        <v>81000</v>
      </c>
      <c r="V27" s="159" t="s">
        <v>278</v>
      </c>
      <c r="W27" s="3" t="s">
        <v>245</v>
      </c>
      <c r="X27" t="s">
        <v>239</v>
      </c>
      <c r="Y27" s="3">
        <v>2024001045</v>
      </c>
      <c r="Z27" s="3" t="s">
        <v>240</v>
      </c>
      <c r="AB27" s="119">
        <v>0</v>
      </c>
      <c r="AC27" s="162">
        <v>81000</v>
      </c>
      <c r="AD27" s="118">
        <v>16.25</v>
      </c>
      <c r="AE27" s="118">
        <v>0</v>
      </c>
      <c r="AF27" s="118">
        <v>1.27</v>
      </c>
      <c r="AG27" s="118">
        <v>17.52</v>
      </c>
      <c r="AH27" s="118">
        <v>16.25</v>
      </c>
      <c r="AI27" s="120">
        <v>1</v>
      </c>
      <c r="AJ27" s="121">
        <v>4984.6153846153848</v>
      </c>
      <c r="AK27" t="s">
        <v>301</v>
      </c>
      <c r="AL27" t="s">
        <v>302</v>
      </c>
    </row>
    <row r="28" spans="3:38" x14ac:dyDescent="0.25">
      <c r="C28" s="142" t="s">
        <v>99</v>
      </c>
      <c r="D28" s="137" t="s">
        <v>104</v>
      </c>
      <c r="E28" s="12"/>
      <c r="F28" s="14"/>
      <c r="G28" s="13"/>
      <c r="H28" s="12" t="s">
        <v>107</v>
      </c>
      <c r="I28" s="12"/>
      <c r="J28" s="14"/>
      <c r="K28" s="63" t="s">
        <v>118</v>
      </c>
      <c r="L28" s="12"/>
      <c r="M28" s="14"/>
      <c r="N28" s="142" t="s">
        <v>116</v>
      </c>
      <c r="R28" t="s">
        <v>303</v>
      </c>
      <c r="S28" t="s">
        <v>304</v>
      </c>
      <c r="T28" s="117">
        <v>45065</v>
      </c>
      <c r="U28" s="119">
        <v>163950</v>
      </c>
      <c r="V28" s="3" t="s">
        <v>21</v>
      </c>
      <c r="W28" s="3" t="s">
        <v>245</v>
      </c>
      <c r="X28" t="s">
        <v>250</v>
      </c>
      <c r="Y28" s="3">
        <v>2023013173</v>
      </c>
      <c r="Z28" s="3" t="s">
        <v>240</v>
      </c>
      <c r="AB28" s="119">
        <v>0</v>
      </c>
      <c r="AC28" s="119">
        <v>163950</v>
      </c>
      <c r="AD28" s="118">
        <v>31.45</v>
      </c>
      <c r="AE28" s="118">
        <v>0</v>
      </c>
      <c r="AF28" s="118">
        <v>1.34</v>
      </c>
      <c r="AG28" s="118">
        <v>32.79</v>
      </c>
      <c r="AH28" s="118">
        <v>31.45</v>
      </c>
      <c r="AI28" s="120">
        <v>1</v>
      </c>
      <c r="AJ28" s="121">
        <v>5213.0365659777426</v>
      </c>
      <c r="AK28" t="s">
        <v>305</v>
      </c>
      <c r="AL28" t="s">
        <v>306</v>
      </c>
    </row>
    <row r="29" spans="3:38" x14ac:dyDescent="0.25">
      <c r="C29" s="150" t="s">
        <v>204</v>
      </c>
      <c r="D29" s="137" t="s">
        <v>105</v>
      </c>
      <c r="E29" s="12"/>
      <c r="F29" s="14"/>
      <c r="G29" s="13"/>
      <c r="H29" s="12" t="s">
        <v>108</v>
      </c>
      <c r="I29" s="12"/>
      <c r="J29" s="14"/>
      <c r="K29" s="12"/>
      <c r="L29" s="12"/>
      <c r="M29" s="14"/>
      <c r="N29" s="143" t="s">
        <v>117</v>
      </c>
      <c r="R29" t="s">
        <v>307</v>
      </c>
      <c r="S29" t="s">
        <v>308</v>
      </c>
      <c r="T29" s="117">
        <v>45234</v>
      </c>
      <c r="U29" s="162">
        <v>50000</v>
      </c>
      <c r="V29" s="159" t="s">
        <v>278</v>
      </c>
      <c r="W29" s="3" t="s">
        <v>238</v>
      </c>
      <c r="X29" t="s">
        <v>239</v>
      </c>
      <c r="Y29" s="3">
        <v>2023024364</v>
      </c>
      <c r="Z29" s="3" t="s">
        <v>309</v>
      </c>
      <c r="AB29" s="119">
        <v>0</v>
      </c>
      <c r="AC29" s="162">
        <v>50000</v>
      </c>
      <c r="AD29" s="118">
        <v>4.8</v>
      </c>
      <c r="AE29" s="118">
        <v>4.68</v>
      </c>
      <c r="AF29" s="118">
        <v>0.52</v>
      </c>
      <c r="AG29" s="118">
        <v>10</v>
      </c>
      <c r="AH29" s="118">
        <v>9.48</v>
      </c>
      <c r="AI29" s="120">
        <v>0.50632911392405056</v>
      </c>
      <c r="AJ29" s="121">
        <v>5274.2616033755276</v>
      </c>
      <c r="AK29" t="s">
        <v>310</v>
      </c>
      <c r="AL29" t="s">
        <v>311</v>
      </c>
    </row>
    <row r="30" spans="3:38" x14ac:dyDescent="0.25">
      <c r="C30" s="150" t="s">
        <v>205</v>
      </c>
      <c r="D30" s="137" t="s">
        <v>106</v>
      </c>
      <c r="E30" s="12"/>
      <c r="F30" s="14"/>
      <c r="G30" s="13"/>
      <c r="H30" s="63" t="s">
        <v>109</v>
      </c>
      <c r="I30" s="12"/>
      <c r="J30" s="14"/>
      <c r="K30" s="12"/>
      <c r="L30" s="12"/>
      <c r="M30" s="14"/>
      <c r="N30" s="142"/>
      <c r="R30" t="s">
        <v>312</v>
      </c>
      <c r="S30" t="s">
        <v>313</v>
      </c>
      <c r="T30" s="117">
        <v>44945</v>
      </c>
      <c r="U30" s="119">
        <v>191500</v>
      </c>
      <c r="V30" s="3" t="s">
        <v>21</v>
      </c>
      <c r="W30" s="3" t="s">
        <v>245</v>
      </c>
      <c r="X30" t="s">
        <v>239</v>
      </c>
      <c r="Y30" s="3">
        <v>2023001252</v>
      </c>
      <c r="Z30" s="3" t="s">
        <v>240</v>
      </c>
      <c r="AB30" s="119">
        <v>0</v>
      </c>
      <c r="AC30" s="119">
        <v>191500</v>
      </c>
      <c r="AD30" s="118">
        <v>32.43</v>
      </c>
      <c r="AE30" s="118">
        <v>3.2</v>
      </c>
      <c r="AF30" s="118">
        <v>2.63</v>
      </c>
      <c r="AG30" s="118">
        <v>38.26</v>
      </c>
      <c r="AH30" s="118">
        <v>35.630000000000003</v>
      </c>
      <c r="AI30" s="120">
        <v>0.91018804378332863</v>
      </c>
      <c r="AJ30" s="121">
        <v>5374.6842548414252</v>
      </c>
      <c r="AK30" t="s">
        <v>314</v>
      </c>
      <c r="AL30" t="s">
        <v>315</v>
      </c>
    </row>
    <row r="31" spans="3:38" ht="15" customHeight="1" thickBot="1" x14ac:dyDescent="0.3">
      <c r="C31" s="143" t="s">
        <v>100</v>
      </c>
      <c r="D31" s="151" t="s">
        <v>119</v>
      </c>
      <c r="E31" s="12"/>
      <c r="F31" s="19"/>
      <c r="G31" s="13"/>
      <c r="H31" s="12"/>
      <c r="I31" s="12"/>
      <c r="J31" s="14"/>
      <c r="K31" s="12"/>
      <c r="L31" s="12"/>
      <c r="M31" s="14"/>
      <c r="N31" s="142"/>
      <c r="R31" t="s">
        <v>316</v>
      </c>
      <c r="S31" t="s">
        <v>317</v>
      </c>
      <c r="T31" s="117">
        <v>44924</v>
      </c>
      <c r="U31" s="119">
        <v>450000</v>
      </c>
      <c r="V31" s="3" t="s">
        <v>21</v>
      </c>
      <c r="W31" s="3" t="s">
        <v>245</v>
      </c>
      <c r="X31" t="s">
        <v>239</v>
      </c>
      <c r="Y31" s="3">
        <v>2023000183</v>
      </c>
      <c r="Z31" s="3" t="s">
        <v>240</v>
      </c>
      <c r="AB31" s="119">
        <v>0</v>
      </c>
      <c r="AC31" s="119">
        <v>450000</v>
      </c>
      <c r="AD31" s="118">
        <v>71.680000000000007</v>
      </c>
      <c r="AE31" s="118">
        <v>11.39</v>
      </c>
      <c r="AF31" s="118">
        <v>6.77</v>
      </c>
      <c r="AG31" s="118">
        <v>89.84</v>
      </c>
      <c r="AH31" s="118">
        <v>83.070000000000007</v>
      </c>
      <c r="AI31" s="120">
        <v>0.86288672204165162</v>
      </c>
      <c r="AJ31" s="121">
        <v>5417.1180931744311</v>
      </c>
      <c r="AK31" t="s">
        <v>318</v>
      </c>
      <c r="AL31" t="s">
        <v>319</v>
      </c>
    </row>
    <row r="32" spans="3:38" ht="15.75" thickTop="1" x14ac:dyDescent="0.25">
      <c r="C32" s="50" t="s">
        <v>43</v>
      </c>
      <c r="D32" s="51" t="s">
        <v>42</v>
      </c>
      <c r="E32" s="56" t="s">
        <v>41</v>
      </c>
      <c r="F32" s="7"/>
      <c r="G32" s="8"/>
      <c r="H32" s="56" t="s">
        <v>40</v>
      </c>
      <c r="I32" s="7"/>
      <c r="J32" s="8"/>
      <c r="K32" s="56" t="s">
        <v>39</v>
      </c>
      <c r="L32" s="7"/>
      <c r="M32" s="8"/>
      <c r="N32" s="50" t="s">
        <v>38</v>
      </c>
      <c r="R32" t="s">
        <v>320</v>
      </c>
      <c r="S32" t="s">
        <v>321</v>
      </c>
      <c r="T32" s="117">
        <v>45380</v>
      </c>
      <c r="U32" s="119">
        <v>70000</v>
      </c>
      <c r="V32" s="3" t="s">
        <v>21</v>
      </c>
      <c r="W32" s="3" t="s">
        <v>238</v>
      </c>
      <c r="X32" t="s">
        <v>239</v>
      </c>
      <c r="Y32" s="3">
        <v>2024005729</v>
      </c>
      <c r="Z32" s="3" t="s">
        <v>240</v>
      </c>
      <c r="AB32" s="119">
        <v>0</v>
      </c>
      <c r="AC32" s="119">
        <v>70000</v>
      </c>
      <c r="AD32" s="118">
        <v>6.95</v>
      </c>
      <c r="AE32" s="118">
        <v>5.67</v>
      </c>
      <c r="AF32" s="118">
        <v>2.06</v>
      </c>
      <c r="AG32" s="118">
        <v>14.68</v>
      </c>
      <c r="AH32" s="118">
        <v>12.620000000000001</v>
      </c>
      <c r="AI32" s="120">
        <v>0.55071315372424723</v>
      </c>
      <c r="AJ32" s="121">
        <v>5546.7511885895401</v>
      </c>
      <c r="AK32" t="s">
        <v>322</v>
      </c>
      <c r="AL32" t="s">
        <v>323</v>
      </c>
    </row>
    <row r="33" spans="3:38" x14ac:dyDescent="0.25">
      <c r="C33" s="24"/>
      <c r="D33" s="13" t="s">
        <v>120</v>
      </c>
      <c r="E33" s="12" t="s">
        <v>122</v>
      </c>
      <c r="F33" s="12"/>
      <c r="G33" s="14"/>
      <c r="H33" s="12" t="s">
        <v>124</v>
      </c>
      <c r="I33" s="12"/>
      <c r="J33" s="14"/>
      <c r="K33" s="12" t="s">
        <v>125</v>
      </c>
      <c r="L33" s="12"/>
      <c r="M33" s="14"/>
      <c r="N33" s="17" t="s">
        <v>128</v>
      </c>
      <c r="R33" t="s">
        <v>324</v>
      </c>
      <c r="S33" t="s">
        <v>304</v>
      </c>
      <c r="T33" s="117">
        <v>44671</v>
      </c>
      <c r="U33" s="119">
        <v>193600</v>
      </c>
      <c r="V33" s="3" t="s">
        <v>21</v>
      </c>
      <c r="W33" s="3" t="s">
        <v>245</v>
      </c>
      <c r="X33" t="s">
        <v>239</v>
      </c>
      <c r="Y33" s="3">
        <v>2022013359</v>
      </c>
      <c r="Z33" s="3" t="s">
        <v>240</v>
      </c>
      <c r="AB33" s="119">
        <v>0</v>
      </c>
      <c r="AC33" s="119">
        <v>193600</v>
      </c>
      <c r="AD33" s="118">
        <v>19.45</v>
      </c>
      <c r="AE33" s="118">
        <v>13</v>
      </c>
      <c r="AF33" s="118">
        <v>2.75</v>
      </c>
      <c r="AG33" s="118">
        <v>35.200000000000003</v>
      </c>
      <c r="AH33" s="118">
        <v>32.450000000000003</v>
      </c>
      <c r="AI33" s="120">
        <v>0.59938366718027725</v>
      </c>
      <c r="AJ33" s="121">
        <v>5966.1016949152536</v>
      </c>
      <c r="AK33" t="s">
        <v>325</v>
      </c>
      <c r="AL33" t="s">
        <v>326</v>
      </c>
    </row>
    <row r="34" spans="3:38" x14ac:dyDescent="0.25">
      <c r="C34" s="24"/>
      <c r="D34" s="64" t="s">
        <v>121</v>
      </c>
      <c r="E34" s="63" t="s">
        <v>123</v>
      </c>
      <c r="F34" s="12"/>
      <c r="G34" s="14"/>
      <c r="H34" s="63" t="s">
        <v>126</v>
      </c>
      <c r="I34" s="12"/>
      <c r="J34" s="14"/>
      <c r="K34" s="63" t="s">
        <v>127</v>
      </c>
      <c r="L34" s="12"/>
      <c r="M34" s="14"/>
      <c r="N34" s="17" t="s">
        <v>129</v>
      </c>
      <c r="R34" t="s">
        <v>327</v>
      </c>
      <c r="S34" t="s">
        <v>328</v>
      </c>
      <c r="T34" s="117">
        <v>45321</v>
      </c>
      <c r="U34" s="119">
        <v>235000</v>
      </c>
      <c r="V34" s="3" t="s">
        <v>21</v>
      </c>
      <c r="W34" s="3" t="s">
        <v>245</v>
      </c>
      <c r="X34" t="s">
        <v>239</v>
      </c>
      <c r="Y34" s="3">
        <v>2024002030</v>
      </c>
      <c r="Z34" s="3" t="s">
        <v>240</v>
      </c>
      <c r="AB34" s="119">
        <v>0</v>
      </c>
      <c r="AC34" s="119">
        <v>235000</v>
      </c>
      <c r="AD34" s="118">
        <v>34.630000000000003</v>
      </c>
      <c r="AE34" s="118">
        <v>3.85</v>
      </c>
      <c r="AF34" s="118">
        <v>0.38</v>
      </c>
      <c r="AG34" s="118">
        <v>38.86</v>
      </c>
      <c r="AH34" s="118">
        <v>38.480000000000004</v>
      </c>
      <c r="AI34" s="120">
        <v>0.89994802494802495</v>
      </c>
      <c r="AJ34" s="121">
        <v>6107.0686070686061</v>
      </c>
      <c r="AK34" t="s">
        <v>329</v>
      </c>
      <c r="AL34" t="s">
        <v>330</v>
      </c>
    </row>
    <row r="35" spans="3:38" x14ac:dyDescent="0.25">
      <c r="C35" s="24"/>
      <c r="D35" s="13"/>
      <c r="E35" s="12"/>
      <c r="F35" s="12"/>
      <c r="G35" s="14"/>
      <c r="H35" s="12"/>
      <c r="I35" s="12"/>
      <c r="J35" s="14"/>
      <c r="K35" s="12"/>
      <c r="L35" s="12"/>
      <c r="M35" s="14"/>
      <c r="N35" s="17" t="s">
        <v>130</v>
      </c>
      <c r="R35" t="s">
        <v>331</v>
      </c>
      <c r="S35" t="s">
        <v>332</v>
      </c>
      <c r="T35" s="117">
        <v>44665</v>
      </c>
      <c r="U35" s="119">
        <v>450000</v>
      </c>
      <c r="V35" s="3" t="s">
        <v>21</v>
      </c>
      <c r="W35" s="3" t="s">
        <v>238</v>
      </c>
      <c r="X35" t="s">
        <v>239</v>
      </c>
      <c r="Y35" s="3">
        <v>2022012333</v>
      </c>
      <c r="Z35" s="3" t="s">
        <v>240</v>
      </c>
      <c r="AB35" s="119">
        <v>0</v>
      </c>
      <c r="AC35" s="119">
        <v>450000</v>
      </c>
      <c r="AD35" s="118">
        <v>70.05</v>
      </c>
      <c r="AE35" s="118">
        <v>2.6</v>
      </c>
      <c r="AF35" s="118">
        <v>3.5</v>
      </c>
      <c r="AG35" s="118">
        <v>76.150000000000006</v>
      </c>
      <c r="AH35" s="118">
        <v>72.649999999999991</v>
      </c>
      <c r="AI35" s="120">
        <v>0.96421197522367519</v>
      </c>
      <c r="AJ35" s="121">
        <v>6194.0812112869935</v>
      </c>
      <c r="AK35" t="s">
        <v>333</v>
      </c>
      <c r="AL35" t="s">
        <v>334</v>
      </c>
    </row>
    <row r="36" spans="3:38" x14ac:dyDescent="0.25">
      <c r="C36" s="24"/>
      <c r="D36" s="13"/>
      <c r="E36" s="12"/>
      <c r="F36" s="12"/>
      <c r="G36" s="14"/>
      <c r="H36" s="12"/>
      <c r="I36" s="12"/>
      <c r="J36" s="14"/>
      <c r="K36" s="12"/>
      <c r="L36" s="12"/>
      <c r="M36" s="14"/>
      <c r="N36" s="17" t="s">
        <v>131</v>
      </c>
      <c r="R36" t="s">
        <v>335</v>
      </c>
      <c r="S36" t="s">
        <v>336</v>
      </c>
      <c r="T36" s="117">
        <v>45051</v>
      </c>
      <c r="U36" s="119">
        <v>446000</v>
      </c>
      <c r="V36" s="3" t="s">
        <v>21</v>
      </c>
      <c r="W36" s="3" t="s">
        <v>245</v>
      </c>
      <c r="X36" t="s">
        <v>250</v>
      </c>
      <c r="Y36" s="3">
        <v>2023011844</v>
      </c>
      <c r="Z36" s="3" t="s">
        <v>240</v>
      </c>
      <c r="AB36" s="119">
        <v>0</v>
      </c>
      <c r="AC36" s="119">
        <v>446000</v>
      </c>
      <c r="AD36" s="118">
        <v>63.4</v>
      </c>
      <c r="AE36" s="118">
        <v>6</v>
      </c>
      <c r="AF36" s="118">
        <v>6.4</v>
      </c>
      <c r="AG36" s="118">
        <v>75.8</v>
      </c>
      <c r="AH36" s="118">
        <v>69.400000000000006</v>
      </c>
      <c r="AI36" s="120">
        <v>0.91354466858789618</v>
      </c>
      <c r="AJ36" s="121">
        <v>6426.5129682997112</v>
      </c>
      <c r="AK36" t="s">
        <v>337</v>
      </c>
      <c r="AL36" t="s">
        <v>338</v>
      </c>
    </row>
    <row r="37" spans="3:38" x14ac:dyDescent="0.25">
      <c r="C37" s="24"/>
      <c r="D37" s="13"/>
      <c r="E37" s="12"/>
      <c r="F37" s="12"/>
      <c r="G37" s="14"/>
      <c r="H37" s="12"/>
      <c r="I37" s="12"/>
      <c r="J37" s="14"/>
      <c r="K37" s="12"/>
      <c r="L37" s="12"/>
      <c r="M37" s="14"/>
      <c r="N37" s="65" t="s">
        <v>132</v>
      </c>
      <c r="R37" t="s">
        <v>339</v>
      </c>
      <c r="S37" t="s">
        <v>340</v>
      </c>
      <c r="T37" s="117">
        <v>45289</v>
      </c>
      <c r="U37" s="119">
        <v>85000</v>
      </c>
      <c r="V37" s="3" t="s">
        <v>21</v>
      </c>
      <c r="W37" s="3" t="s">
        <v>245</v>
      </c>
      <c r="X37" t="s">
        <v>239</v>
      </c>
      <c r="Y37" s="3">
        <v>2023000158</v>
      </c>
      <c r="Z37" s="3" t="s">
        <v>240</v>
      </c>
      <c r="AB37" s="119">
        <v>0</v>
      </c>
      <c r="AC37" s="119">
        <v>85000</v>
      </c>
      <c r="AD37" s="118">
        <v>12.71</v>
      </c>
      <c r="AE37" s="118">
        <v>0.5</v>
      </c>
      <c r="AF37" s="118">
        <v>0.11</v>
      </c>
      <c r="AG37" s="118">
        <v>13.32</v>
      </c>
      <c r="AH37" s="118">
        <v>13.21</v>
      </c>
      <c r="AI37" s="120">
        <v>0.96214988644965938</v>
      </c>
      <c r="AJ37" s="121">
        <v>6434.5193035579105</v>
      </c>
      <c r="AK37" t="s">
        <v>341</v>
      </c>
      <c r="AL37" t="s">
        <v>342</v>
      </c>
    </row>
    <row r="38" spans="3:38" x14ac:dyDescent="0.25">
      <c r="C38" s="24"/>
      <c r="D38" s="13"/>
      <c r="E38" s="12"/>
      <c r="F38" s="12"/>
      <c r="G38" s="14"/>
      <c r="H38" s="12"/>
      <c r="I38" s="12"/>
      <c r="J38" s="14"/>
      <c r="K38" s="12"/>
      <c r="L38" s="12"/>
      <c r="M38" s="14"/>
      <c r="N38" s="17"/>
      <c r="R38" t="s">
        <v>343</v>
      </c>
      <c r="S38" t="s">
        <v>332</v>
      </c>
      <c r="T38" s="117">
        <v>44665</v>
      </c>
      <c r="U38" s="119">
        <v>450000</v>
      </c>
      <c r="V38" s="3" t="s">
        <v>21</v>
      </c>
      <c r="W38" s="3" t="s">
        <v>238</v>
      </c>
      <c r="X38" t="s">
        <v>239</v>
      </c>
      <c r="Y38" s="3">
        <v>2022012333</v>
      </c>
      <c r="Z38" s="3" t="s">
        <v>240</v>
      </c>
      <c r="AB38" s="119">
        <v>0</v>
      </c>
      <c r="AC38" s="119">
        <v>450000</v>
      </c>
      <c r="AD38" s="118">
        <v>63</v>
      </c>
      <c r="AE38" s="118">
        <v>6.27</v>
      </c>
      <c r="AF38" s="118">
        <v>5.33</v>
      </c>
      <c r="AG38" s="118">
        <v>74.599999999999994</v>
      </c>
      <c r="AH38" s="118">
        <v>69.27</v>
      </c>
      <c r="AI38" s="120">
        <v>0.90948462537895203</v>
      </c>
      <c r="AJ38" s="121">
        <v>6496.3187527068003</v>
      </c>
      <c r="AK38" t="s">
        <v>333</v>
      </c>
      <c r="AL38" t="s">
        <v>334</v>
      </c>
    </row>
    <row r="39" spans="3:38" ht="15.75" thickBot="1" x14ac:dyDescent="0.3">
      <c r="C39" s="25"/>
      <c r="D39" s="23"/>
      <c r="E39" s="16"/>
      <c r="F39" s="16"/>
      <c r="G39" s="19"/>
      <c r="H39" s="16"/>
      <c r="I39" s="16"/>
      <c r="J39" s="19"/>
      <c r="K39" s="16"/>
      <c r="L39" s="16"/>
      <c r="M39" s="19"/>
      <c r="N39" s="18"/>
      <c r="R39" t="s">
        <v>344</v>
      </c>
      <c r="S39" t="s">
        <v>293</v>
      </c>
      <c r="T39" s="117">
        <v>45229</v>
      </c>
      <c r="U39" s="119">
        <v>210000</v>
      </c>
      <c r="V39" s="3" t="s">
        <v>21</v>
      </c>
      <c r="W39" s="3" t="s">
        <v>245</v>
      </c>
      <c r="X39" t="s">
        <v>239</v>
      </c>
      <c r="Y39" s="3">
        <v>2023023915</v>
      </c>
      <c r="Z39" s="3" t="s">
        <v>240</v>
      </c>
      <c r="AB39" s="119">
        <v>0</v>
      </c>
      <c r="AC39" s="119">
        <v>210000</v>
      </c>
      <c r="AD39" s="118">
        <v>32.112000000000002</v>
      </c>
      <c r="AE39" s="118">
        <v>0</v>
      </c>
      <c r="AF39" s="118">
        <v>4.5179999999999998</v>
      </c>
      <c r="AG39" s="118">
        <v>36.630000000000003</v>
      </c>
      <c r="AH39" s="118">
        <v>32.112000000000002</v>
      </c>
      <c r="AI39" s="120">
        <v>1</v>
      </c>
      <c r="AJ39" s="121">
        <v>6539.6113602391624</v>
      </c>
      <c r="AK39" t="s">
        <v>345</v>
      </c>
      <c r="AL39" t="s">
        <v>346</v>
      </c>
    </row>
    <row r="40" spans="3:38" ht="15.75" thickTop="1" x14ac:dyDescent="0.25">
      <c r="C40" s="55" t="s">
        <v>44</v>
      </c>
      <c r="D40" s="58" t="s">
        <v>45</v>
      </c>
      <c r="E40" s="52" t="s">
        <v>46</v>
      </c>
      <c r="F40" s="52"/>
      <c r="G40" s="59"/>
      <c r="H40" s="52" t="s">
        <v>47</v>
      </c>
      <c r="I40" s="52"/>
      <c r="J40" s="11"/>
      <c r="R40" t="s">
        <v>347</v>
      </c>
      <c r="S40" t="s">
        <v>348</v>
      </c>
      <c r="T40" s="117">
        <v>44691</v>
      </c>
      <c r="U40" s="119">
        <v>173250</v>
      </c>
      <c r="V40" s="3" t="s">
        <v>21</v>
      </c>
      <c r="W40" s="3" t="s">
        <v>245</v>
      </c>
      <c r="X40" t="s">
        <v>239</v>
      </c>
      <c r="Y40" s="3">
        <v>2022014914</v>
      </c>
      <c r="Z40" s="3" t="s">
        <v>240</v>
      </c>
      <c r="AB40" s="119">
        <v>0</v>
      </c>
      <c r="AC40" s="119">
        <v>173250</v>
      </c>
      <c r="AD40" s="118">
        <v>26.1</v>
      </c>
      <c r="AE40" s="118">
        <v>0</v>
      </c>
      <c r="AF40" s="118">
        <v>0.87</v>
      </c>
      <c r="AG40" s="118">
        <v>26.97</v>
      </c>
      <c r="AH40" s="118">
        <v>26.1</v>
      </c>
      <c r="AI40" s="120">
        <v>1</v>
      </c>
      <c r="AJ40" s="121">
        <v>6637.9310344827582</v>
      </c>
      <c r="AK40" t="s">
        <v>349</v>
      </c>
      <c r="AL40" t="s">
        <v>350</v>
      </c>
    </row>
    <row r="41" spans="3:38" x14ac:dyDescent="0.25">
      <c r="C41" s="24" t="s">
        <v>133</v>
      </c>
      <c r="D41" s="13" t="s">
        <v>135</v>
      </c>
      <c r="E41" s="12"/>
      <c r="F41" s="12" t="s">
        <v>139</v>
      </c>
      <c r="G41" s="14"/>
      <c r="H41" s="12" t="s">
        <v>145</v>
      </c>
      <c r="I41" s="12"/>
      <c r="J41" s="14"/>
      <c r="R41" t="s">
        <v>351</v>
      </c>
      <c r="S41" t="s">
        <v>352</v>
      </c>
      <c r="T41" s="117">
        <v>44756</v>
      </c>
      <c r="U41" s="119">
        <v>360000</v>
      </c>
      <c r="V41" s="3" t="s">
        <v>21</v>
      </c>
      <c r="W41" s="3" t="s">
        <v>245</v>
      </c>
      <c r="X41" t="s">
        <v>239</v>
      </c>
      <c r="Y41" s="3">
        <v>2022021095</v>
      </c>
      <c r="Z41" s="3" t="s">
        <v>240</v>
      </c>
      <c r="AB41" s="119">
        <v>0</v>
      </c>
      <c r="AC41" s="119">
        <v>360000</v>
      </c>
      <c r="AD41" s="118">
        <v>51.71</v>
      </c>
      <c r="AE41" s="118">
        <v>2.2200000000000002</v>
      </c>
      <c r="AF41" s="118">
        <v>6.24</v>
      </c>
      <c r="AG41" s="118">
        <v>60.17</v>
      </c>
      <c r="AH41" s="118">
        <v>53.93</v>
      </c>
      <c r="AI41" s="120">
        <v>0.95883552753569445</v>
      </c>
      <c r="AJ41" s="121">
        <v>6675.3198590765805</v>
      </c>
      <c r="AK41" t="s">
        <v>353</v>
      </c>
      <c r="AL41" t="s">
        <v>354</v>
      </c>
    </row>
    <row r="42" spans="3:38" x14ac:dyDescent="0.25">
      <c r="C42" s="66" t="s">
        <v>134</v>
      </c>
      <c r="D42" s="13" t="s">
        <v>136</v>
      </c>
      <c r="E42" s="12"/>
      <c r="F42" s="12" t="s">
        <v>140</v>
      </c>
      <c r="G42" s="14"/>
      <c r="H42" s="12" t="s">
        <v>146</v>
      </c>
      <c r="I42" s="12"/>
      <c r="J42" s="14"/>
      <c r="R42" t="s">
        <v>355</v>
      </c>
      <c r="S42" t="s">
        <v>356</v>
      </c>
      <c r="T42" s="117">
        <v>44887</v>
      </c>
      <c r="U42" s="119">
        <v>1000000</v>
      </c>
      <c r="V42" s="3" t="s">
        <v>21</v>
      </c>
      <c r="W42" s="3" t="s">
        <v>245</v>
      </c>
      <c r="X42" t="s">
        <v>239</v>
      </c>
      <c r="Y42" s="3">
        <v>2022031785</v>
      </c>
      <c r="Z42" s="3" t="s">
        <v>240</v>
      </c>
      <c r="AB42" s="119">
        <v>0</v>
      </c>
      <c r="AC42" s="119">
        <v>1000000</v>
      </c>
      <c r="AD42" s="118">
        <v>148.83000000000001</v>
      </c>
      <c r="AE42" s="118">
        <v>0</v>
      </c>
      <c r="AF42" s="118">
        <v>1.88</v>
      </c>
      <c r="AG42" s="118">
        <v>150.71</v>
      </c>
      <c r="AH42" s="118">
        <v>148.83000000000001</v>
      </c>
      <c r="AI42" s="120">
        <v>1</v>
      </c>
      <c r="AJ42" s="121">
        <v>6719.0754552173612</v>
      </c>
      <c r="AK42" t="s">
        <v>357</v>
      </c>
      <c r="AL42" t="s">
        <v>358</v>
      </c>
    </row>
    <row r="43" spans="3:38" x14ac:dyDescent="0.25">
      <c r="C43" s="24"/>
      <c r="D43" s="13" t="s">
        <v>137</v>
      </c>
      <c r="E43" s="12"/>
      <c r="F43" s="12" t="s">
        <v>141</v>
      </c>
      <c r="G43" s="14"/>
      <c r="H43" s="12" t="s">
        <v>147</v>
      </c>
      <c r="I43" s="12"/>
      <c r="J43" s="14"/>
      <c r="R43" t="s">
        <v>359</v>
      </c>
      <c r="S43" t="s">
        <v>360</v>
      </c>
      <c r="T43" s="117">
        <v>44757</v>
      </c>
      <c r="U43" s="119">
        <v>240000</v>
      </c>
      <c r="V43" s="3" t="s">
        <v>21</v>
      </c>
      <c r="W43" s="3" t="s">
        <v>245</v>
      </c>
      <c r="X43" t="s">
        <v>239</v>
      </c>
      <c r="Y43" s="3">
        <v>2022020347</v>
      </c>
      <c r="Z43" s="3" t="s">
        <v>240</v>
      </c>
      <c r="AB43" s="119">
        <v>0</v>
      </c>
      <c r="AC43" s="119">
        <v>240000</v>
      </c>
      <c r="AD43" s="118">
        <v>35.07</v>
      </c>
      <c r="AE43" s="118">
        <v>0</v>
      </c>
      <c r="AF43" s="118">
        <v>3.62</v>
      </c>
      <c r="AG43" s="118">
        <v>38.69</v>
      </c>
      <c r="AH43" s="118">
        <v>35.07</v>
      </c>
      <c r="AI43" s="120">
        <v>1</v>
      </c>
      <c r="AJ43" s="121">
        <v>6843.4559452523526</v>
      </c>
      <c r="AK43" t="s">
        <v>361</v>
      </c>
      <c r="AL43" t="s">
        <v>362</v>
      </c>
    </row>
    <row r="44" spans="3:38" x14ac:dyDescent="0.25">
      <c r="C44" s="24"/>
      <c r="D44" s="64" t="s">
        <v>138</v>
      </c>
      <c r="E44" s="12"/>
      <c r="F44" s="12" t="s">
        <v>142</v>
      </c>
      <c r="G44" s="14"/>
      <c r="H44" s="12" t="s">
        <v>148</v>
      </c>
      <c r="I44" s="12"/>
      <c r="J44" s="14"/>
      <c r="R44" t="s">
        <v>366</v>
      </c>
      <c r="S44" t="s">
        <v>367</v>
      </c>
      <c r="T44" s="117">
        <v>45322</v>
      </c>
      <c r="U44" s="162">
        <v>420000</v>
      </c>
      <c r="V44" s="159" t="s">
        <v>278</v>
      </c>
      <c r="W44" s="3" t="s">
        <v>245</v>
      </c>
      <c r="X44" t="s">
        <v>239</v>
      </c>
      <c r="Y44" s="3">
        <v>2024002384</v>
      </c>
      <c r="Z44" s="3" t="s">
        <v>240</v>
      </c>
      <c r="AB44" s="119">
        <v>0</v>
      </c>
      <c r="AC44" s="162">
        <v>420000</v>
      </c>
      <c r="AD44" s="118">
        <v>59.35</v>
      </c>
      <c r="AE44" s="118">
        <v>0</v>
      </c>
      <c r="AF44" s="118">
        <v>6.44</v>
      </c>
      <c r="AG44" s="118">
        <v>65.790000000000006</v>
      </c>
      <c r="AH44" s="118">
        <v>59.35</v>
      </c>
      <c r="AI44" s="120">
        <v>1</v>
      </c>
      <c r="AJ44" s="121">
        <v>7076.6638584667226</v>
      </c>
      <c r="AK44" t="s">
        <v>368</v>
      </c>
      <c r="AL44" t="s">
        <v>369</v>
      </c>
    </row>
    <row r="45" spans="3:38" ht="15.75" thickBot="1" x14ac:dyDescent="0.3">
      <c r="C45" s="24"/>
      <c r="D45" s="13"/>
      <c r="E45" s="12"/>
      <c r="F45" s="12" t="s">
        <v>143</v>
      </c>
      <c r="G45" s="14"/>
      <c r="H45" s="63" t="s">
        <v>149</v>
      </c>
      <c r="I45" s="12"/>
      <c r="J45" s="14"/>
      <c r="R45" t="s">
        <v>370</v>
      </c>
      <c r="S45" t="s">
        <v>371</v>
      </c>
      <c r="T45" s="117">
        <v>44677</v>
      </c>
      <c r="U45" s="119">
        <v>195000</v>
      </c>
      <c r="V45" s="3" t="s">
        <v>21</v>
      </c>
      <c r="W45" s="3" t="s">
        <v>245</v>
      </c>
      <c r="X45" t="s">
        <v>239</v>
      </c>
      <c r="Y45" s="3">
        <v>2022013317</v>
      </c>
      <c r="Z45" s="3" t="s">
        <v>240</v>
      </c>
      <c r="AB45" s="119">
        <v>0</v>
      </c>
      <c r="AC45" s="119">
        <v>195000</v>
      </c>
      <c r="AD45" s="118">
        <v>27.31</v>
      </c>
      <c r="AE45" s="118">
        <v>0</v>
      </c>
      <c r="AF45" s="118">
        <v>3.41</v>
      </c>
      <c r="AG45" s="118">
        <v>30.72</v>
      </c>
      <c r="AH45" s="118">
        <v>27.31</v>
      </c>
      <c r="AI45" s="120">
        <v>1</v>
      </c>
      <c r="AJ45" s="121">
        <v>7140.2416697180524</v>
      </c>
      <c r="AK45" t="s">
        <v>372</v>
      </c>
      <c r="AL45" t="s">
        <v>373</v>
      </c>
    </row>
    <row r="46" spans="3:38" ht="15.75" thickTop="1" x14ac:dyDescent="0.25">
      <c r="C46" s="24"/>
      <c r="D46" s="21"/>
      <c r="E46" s="27"/>
      <c r="F46" s="63" t="s">
        <v>144</v>
      </c>
      <c r="G46" s="14"/>
      <c r="H46" s="12"/>
      <c r="I46" s="12"/>
      <c r="J46" s="14"/>
      <c r="R46" t="s">
        <v>363</v>
      </c>
      <c r="S46" t="s">
        <v>304</v>
      </c>
      <c r="T46" s="117">
        <v>44938</v>
      </c>
      <c r="U46" s="119">
        <v>386000</v>
      </c>
      <c r="V46" s="3" t="s">
        <v>21</v>
      </c>
      <c r="W46" s="3" t="s">
        <v>245</v>
      </c>
      <c r="X46" t="s">
        <v>255</v>
      </c>
      <c r="Y46" s="3">
        <v>2023000903</v>
      </c>
      <c r="Z46" s="3" t="s">
        <v>240</v>
      </c>
      <c r="AA46" t="s">
        <v>364</v>
      </c>
      <c r="AB46" s="119">
        <v>0</v>
      </c>
      <c r="AC46" s="119">
        <v>386000</v>
      </c>
      <c r="AD46" s="118">
        <v>49.38</v>
      </c>
      <c r="AE46" s="118">
        <v>4.63</v>
      </c>
      <c r="AF46" s="118">
        <v>5.99</v>
      </c>
      <c r="AG46" s="118">
        <v>60</v>
      </c>
      <c r="AH46" s="118">
        <v>54.01</v>
      </c>
      <c r="AI46" s="120">
        <v>0.91</v>
      </c>
      <c r="AJ46" s="121">
        <v>7147</v>
      </c>
      <c r="AK46" t="s">
        <v>365</v>
      </c>
      <c r="AL46" t="s">
        <v>326</v>
      </c>
    </row>
    <row r="47" spans="3:38" x14ac:dyDescent="0.25">
      <c r="C47" s="24"/>
      <c r="D47" s="21"/>
      <c r="E47" s="13"/>
      <c r="F47" s="12"/>
      <c r="G47" s="14"/>
      <c r="H47" s="12"/>
      <c r="I47" s="12"/>
      <c r="J47" s="14"/>
      <c r="R47" t="s">
        <v>374</v>
      </c>
      <c r="S47" t="s">
        <v>269</v>
      </c>
      <c r="T47" s="117">
        <v>45316</v>
      </c>
      <c r="U47" s="119">
        <v>385220</v>
      </c>
      <c r="V47" s="3" t="s">
        <v>21</v>
      </c>
      <c r="W47" s="3" t="s">
        <v>245</v>
      </c>
      <c r="X47" t="s">
        <v>239</v>
      </c>
      <c r="Y47" s="3">
        <v>2024001662</v>
      </c>
      <c r="Z47" s="3" t="s">
        <v>240</v>
      </c>
      <c r="AB47" s="119">
        <v>0</v>
      </c>
      <c r="AC47" s="119">
        <v>385220</v>
      </c>
      <c r="AD47" s="118">
        <v>36</v>
      </c>
      <c r="AE47" s="118">
        <v>17.649999999999999</v>
      </c>
      <c r="AF47" s="118">
        <v>2.85</v>
      </c>
      <c r="AG47" s="118">
        <v>56.5</v>
      </c>
      <c r="AH47" s="118">
        <v>53.65</v>
      </c>
      <c r="AI47" s="120">
        <v>0.6710158434296366</v>
      </c>
      <c r="AJ47" s="121">
        <v>7180.2423112767938</v>
      </c>
      <c r="AK47" t="s">
        <v>375</v>
      </c>
      <c r="AL47" t="s">
        <v>376</v>
      </c>
    </row>
    <row r="48" spans="3:38" ht="15.75" thickBot="1" x14ac:dyDescent="0.3">
      <c r="C48" s="25"/>
      <c r="D48" s="22"/>
      <c r="E48" s="23"/>
      <c r="F48" s="16"/>
      <c r="G48" s="19"/>
      <c r="H48" s="16"/>
      <c r="I48" s="16"/>
      <c r="J48" s="19"/>
      <c r="R48" t="s">
        <v>377</v>
      </c>
      <c r="S48" t="s">
        <v>378</v>
      </c>
      <c r="T48" s="117">
        <v>44798</v>
      </c>
      <c r="U48" s="119">
        <v>150000</v>
      </c>
      <c r="V48" s="3" t="s">
        <v>21</v>
      </c>
      <c r="W48" s="3" t="s">
        <v>245</v>
      </c>
      <c r="X48" t="s">
        <v>239</v>
      </c>
      <c r="Y48" s="3">
        <v>2022023190</v>
      </c>
      <c r="Z48" s="3" t="s">
        <v>240</v>
      </c>
      <c r="AB48" s="119">
        <v>0</v>
      </c>
      <c r="AC48" s="119">
        <v>150000</v>
      </c>
      <c r="AD48" s="118">
        <v>18.809999999999999</v>
      </c>
      <c r="AE48" s="118">
        <v>0</v>
      </c>
      <c r="AF48" s="118">
        <v>2.56</v>
      </c>
      <c r="AG48" s="118">
        <v>21.37</v>
      </c>
      <c r="AH48" s="118">
        <v>18.809999999999999</v>
      </c>
      <c r="AI48" s="120">
        <v>1</v>
      </c>
      <c r="AJ48" s="121">
        <v>7974.4816586921852</v>
      </c>
      <c r="AK48" t="s">
        <v>379</v>
      </c>
      <c r="AL48" t="s">
        <v>380</v>
      </c>
    </row>
    <row r="49" spans="2:38" ht="15.75" thickTop="1" x14ac:dyDescent="0.25">
      <c r="AB49"/>
      <c r="AC49" s="263">
        <f>SUM(AC20:AC48)</f>
        <v>7088545</v>
      </c>
      <c r="AH49" s="267">
        <f>SUM(AH20:AH48)</f>
        <v>1150.3820000000001</v>
      </c>
      <c r="AI49" s="158" t="s">
        <v>554</v>
      </c>
      <c r="AJ49" s="122">
        <v>5869.3351942105382</v>
      </c>
    </row>
    <row r="50" spans="2:38" ht="15.75" thickBot="1" x14ac:dyDescent="0.3">
      <c r="AG50" s="163"/>
      <c r="AH50" s="163"/>
      <c r="AI50" s="264" t="s">
        <v>821</v>
      </c>
      <c r="AJ50" s="119">
        <f>AC49/AH49</f>
        <v>6161.9053497012292</v>
      </c>
    </row>
    <row r="51" spans="2:38" ht="15" customHeight="1" thickBot="1" x14ac:dyDescent="0.3">
      <c r="AI51" s="165" t="s">
        <v>686</v>
      </c>
      <c r="AJ51" s="167" t="s">
        <v>689</v>
      </c>
    </row>
    <row r="52" spans="2:38" ht="15" customHeight="1" x14ac:dyDescent="0.25">
      <c r="R52" s="454" t="s">
        <v>552</v>
      </c>
      <c r="S52" s="454"/>
      <c r="T52" s="454"/>
      <c r="U52" s="253" t="s">
        <v>788</v>
      </c>
      <c r="V52" s="225"/>
      <c r="W52" s="225"/>
      <c r="X52" s="136"/>
      <c r="Y52" s="225"/>
      <c r="Z52" s="225"/>
      <c r="AA52" s="136"/>
      <c r="AB52" s="224"/>
      <c r="AC52" s="224"/>
      <c r="AD52" s="226"/>
      <c r="AE52" s="226"/>
      <c r="AF52" s="226"/>
      <c r="AG52" s="226"/>
      <c r="AH52" s="226"/>
      <c r="AI52" s="227"/>
      <c r="AJ52" s="224"/>
      <c r="AK52" s="136"/>
      <c r="AL52" s="136"/>
    </row>
    <row r="53" spans="2:38" ht="15" customHeight="1" x14ac:dyDescent="0.25">
      <c r="R53" s="454"/>
      <c r="S53" s="454"/>
      <c r="T53" s="454"/>
      <c r="U53" s="455" t="s">
        <v>219</v>
      </c>
      <c r="V53" s="455" t="s">
        <v>220</v>
      </c>
      <c r="W53" s="455" t="s">
        <v>221</v>
      </c>
      <c r="X53" s="455" t="s">
        <v>222</v>
      </c>
      <c r="Y53" s="455" t="s">
        <v>231</v>
      </c>
      <c r="Z53" s="455" t="s">
        <v>553</v>
      </c>
      <c r="AA53" s="455" t="s">
        <v>232</v>
      </c>
      <c r="AB53" s="455" t="s">
        <v>223</v>
      </c>
      <c r="AC53" s="455" t="s">
        <v>224</v>
      </c>
      <c r="AD53" s="455" t="s">
        <v>225</v>
      </c>
      <c r="AE53" s="455" t="s">
        <v>226</v>
      </c>
      <c r="AF53" s="455" t="s">
        <v>227</v>
      </c>
      <c r="AG53" s="455" t="s">
        <v>228</v>
      </c>
      <c r="AH53" s="455" t="s">
        <v>229</v>
      </c>
      <c r="AI53" s="455" t="s">
        <v>547</v>
      </c>
      <c r="AJ53" s="455" t="s">
        <v>548</v>
      </c>
      <c r="AK53" s="455" t="s">
        <v>234</v>
      </c>
      <c r="AL53" s="455" t="s">
        <v>235</v>
      </c>
    </row>
    <row r="54" spans="2:38" ht="15" customHeight="1" x14ac:dyDescent="0.25">
      <c r="R54" s="217"/>
      <c r="S54" s="217"/>
      <c r="T54" s="217"/>
      <c r="U54" s="455"/>
      <c r="V54" s="455" t="s">
        <v>220</v>
      </c>
      <c r="W54" s="455" t="s">
        <v>221</v>
      </c>
      <c r="X54" s="455" t="s">
        <v>222</v>
      </c>
      <c r="Y54" s="455" t="s">
        <v>231</v>
      </c>
      <c r="Z54" s="455" t="s">
        <v>233</v>
      </c>
      <c r="AA54" s="455" t="s">
        <v>232</v>
      </c>
      <c r="AB54" s="455" t="s">
        <v>223</v>
      </c>
      <c r="AC54" s="455" t="s">
        <v>224</v>
      </c>
      <c r="AD54" s="455" t="s">
        <v>225</v>
      </c>
      <c r="AE54" s="455" t="s">
        <v>226</v>
      </c>
      <c r="AF54" s="455" t="s">
        <v>227</v>
      </c>
      <c r="AG54" s="455" t="s">
        <v>228</v>
      </c>
      <c r="AH54" s="455" t="s">
        <v>229</v>
      </c>
      <c r="AI54" s="455" t="s">
        <v>547</v>
      </c>
      <c r="AJ54" s="455" t="s">
        <v>548</v>
      </c>
      <c r="AK54" s="455" t="s">
        <v>234</v>
      </c>
      <c r="AL54" s="455" t="s">
        <v>235</v>
      </c>
    </row>
    <row r="55" spans="2:38" ht="15" customHeight="1" x14ac:dyDescent="0.25">
      <c r="R55" s="155" t="s">
        <v>216</v>
      </c>
      <c r="S55" s="155" t="s">
        <v>217</v>
      </c>
      <c r="T55" s="155" t="s">
        <v>218</v>
      </c>
      <c r="U55" s="455"/>
      <c r="V55" s="455"/>
      <c r="W55" s="455"/>
      <c r="X55" s="455" t="s">
        <v>222</v>
      </c>
      <c r="Y55" s="455"/>
      <c r="Z55" s="455"/>
      <c r="AA55" s="455"/>
      <c r="AB55" s="455" t="s">
        <v>223</v>
      </c>
      <c r="AC55" s="455"/>
      <c r="AD55" s="455"/>
      <c r="AE55" s="455"/>
      <c r="AF55" s="455"/>
      <c r="AG55" s="455"/>
      <c r="AH55" s="455"/>
      <c r="AI55" s="455"/>
      <c r="AJ55" s="455"/>
      <c r="AK55" s="455"/>
      <c r="AL55" s="455"/>
    </row>
    <row r="56" spans="2:38" x14ac:dyDescent="0.25">
      <c r="R56" t="s">
        <v>381</v>
      </c>
      <c r="S56" t="s">
        <v>382</v>
      </c>
      <c r="T56" s="117">
        <v>45313</v>
      </c>
      <c r="U56" s="119">
        <v>220000</v>
      </c>
      <c r="V56" s="3" t="s">
        <v>21</v>
      </c>
      <c r="W56" s="3" t="s">
        <v>245</v>
      </c>
      <c r="X56" t="s">
        <v>255</v>
      </c>
      <c r="Y56" s="3">
        <v>2024001519</v>
      </c>
      <c r="Z56" s="3" t="s">
        <v>240</v>
      </c>
      <c r="AA56" t="s">
        <v>383</v>
      </c>
      <c r="AB56" s="119">
        <v>0</v>
      </c>
      <c r="AC56" s="119">
        <v>220000</v>
      </c>
      <c r="AD56" s="118">
        <v>46.239999999999995</v>
      </c>
      <c r="AE56" s="118">
        <v>0</v>
      </c>
      <c r="AF56" s="118">
        <v>0.22999999999999998</v>
      </c>
      <c r="AG56" s="118">
        <v>46.47</v>
      </c>
      <c r="AH56" s="118">
        <v>46.239999999999995</v>
      </c>
      <c r="AI56" s="120">
        <v>1</v>
      </c>
      <c r="AJ56" s="121">
        <v>4757.7854671280284</v>
      </c>
      <c r="AK56" s="185" t="s">
        <v>384</v>
      </c>
      <c r="AL56" s="185" t="s">
        <v>385</v>
      </c>
    </row>
    <row r="57" spans="2:38" x14ac:dyDescent="0.25">
      <c r="R57" t="s">
        <v>386</v>
      </c>
      <c r="S57" t="s">
        <v>387</v>
      </c>
      <c r="T57" s="117">
        <v>44827</v>
      </c>
      <c r="U57" s="119">
        <v>405000</v>
      </c>
      <c r="V57" s="3" t="s">
        <v>21</v>
      </c>
      <c r="W57" s="3" t="s">
        <v>238</v>
      </c>
      <c r="X57" t="s">
        <v>255</v>
      </c>
      <c r="Y57" s="3">
        <v>2022026488</v>
      </c>
      <c r="Z57" s="3" t="s">
        <v>240</v>
      </c>
      <c r="AA57" t="s">
        <v>388</v>
      </c>
      <c r="AB57" s="119">
        <v>0</v>
      </c>
      <c r="AC57" s="119">
        <v>405000</v>
      </c>
      <c r="AD57" s="118">
        <v>80.649999999999991</v>
      </c>
      <c r="AE57" s="118">
        <v>0.62</v>
      </c>
      <c r="AF57" s="118">
        <v>6.9399999999999995</v>
      </c>
      <c r="AG57" s="118">
        <v>88.210000000000008</v>
      </c>
      <c r="AH57" s="118">
        <v>81.27</v>
      </c>
      <c r="AI57" s="120">
        <v>0.99237110865017841</v>
      </c>
      <c r="AJ57" s="121">
        <v>4983.388704318937</v>
      </c>
      <c r="AK57" s="185" t="s">
        <v>389</v>
      </c>
      <c r="AL57" s="185" t="s">
        <v>390</v>
      </c>
    </row>
    <row r="58" spans="2:38" x14ac:dyDescent="0.25">
      <c r="R58" t="s">
        <v>391</v>
      </c>
      <c r="S58" t="s">
        <v>392</v>
      </c>
      <c r="T58" s="117">
        <v>45064</v>
      </c>
      <c r="U58" s="119">
        <v>105000</v>
      </c>
      <c r="V58" s="3" t="s">
        <v>21</v>
      </c>
      <c r="W58" s="3" t="s">
        <v>245</v>
      </c>
      <c r="X58" t="s">
        <v>239</v>
      </c>
      <c r="Y58" s="3">
        <v>2023012729</v>
      </c>
      <c r="Z58" s="3" t="s">
        <v>240</v>
      </c>
      <c r="AB58" s="119">
        <v>0</v>
      </c>
      <c r="AC58" s="119">
        <v>105000</v>
      </c>
      <c r="AD58" s="118">
        <v>20.73</v>
      </c>
      <c r="AE58" s="118">
        <v>0</v>
      </c>
      <c r="AF58" s="118">
        <v>0.55000000000000004</v>
      </c>
      <c r="AG58" s="118">
        <v>21.28</v>
      </c>
      <c r="AH58" s="118">
        <v>20.73</v>
      </c>
      <c r="AI58" s="120">
        <v>1</v>
      </c>
      <c r="AJ58" s="121">
        <v>5065.1230101302463</v>
      </c>
      <c r="AK58" s="185" t="s">
        <v>393</v>
      </c>
      <c r="AL58" s="185" t="s">
        <v>394</v>
      </c>
    </row>
    <row r="59" spans="2:38" x14ac:dyDescent="0.25">
      <c r="R59" t="s">
        <v>395</v>
      </c>
      <c r="S59" t="s">
        <v>396</v>
      </c>
      <c r="T59" s="117">
        <v>45023</v>
      </c>
      <c r="U59" s="119">
        <v>140000</v>
      </c>
      <c r="V59" s="3" t="s">
        <v>21</v>
      </c>
      <c r="W59" s="3" t="s">
        <v>245</v>
      </c>
      <c r="X59" t="s">
        <v>239</v>
      </c>
      <c r="Y59" s="3">
        <v>2023010669</v>
      </c>
      <c r="Z59" s="3" t="s">
        <v>240</v>
      </c>
      <c r="AB59" s="119">
        <v>0</v>
      </c>
      <c r="AC59" s="119">
        <v>140000</v>
      </c>
      <c r="AD59" s="118">
        <v>26.17</v>
      </c>
      <c r="AE59" s="118">
        <v>0.5</v>
      </c>
      <c r="AF59" s="118">
        <v>0.33</v>
      </c>
      <c r="AG59" s="118">
        <v>27</v>
      </c>
      <c r="AH59" s="118">
        <v>26.67</v>
      </c>
      <c r="AI59" s="120">
        <v>0.98125234345706791</v>
      </c>
      <c r="AJ59" s="121">
        <v>5249.3438320209971</v>
      </c>
      <c r="AK59" s="185" t="s">
        <v>397</v>
      </c>
      <c r="AL59" s="185" t="s">
        <v>398</v>
      </c>
    </row>
    <row r="60" spans="2:38" x14ac:dyDescent="0.25">
      <c r="R60" t="s">
        <v>399</v>
      </c>
      <c r="S60" t="s">
        <v>400</v>
      </c>
      <c r="T60" s="117">
        <v>45056</v>
      </c>
      <c r="U60" s="119">
        <v>89850</v>
      </c>
      <c r="V60" s="3" t="s">
        <v>21</v>
      </c>
      <c r="W60" s="3" t="s">
        <v>245</v>
      </c>
      <c r="X60" t="s">
        <v>239</v>
      </c>
      <c r="Y60" s="3">
        <v>2023011936</v>
      </c>
      <c r="Z60" s="3" t="s">
        <v>240</v>
      </c>
      <c r="AB60" s="119">
        <v>0</v>
      </c>
      <c r="AC60" s="119">
        <v>89850</v>
      </c>
      <c r="AD60" s="118">
        <v>16.850000000000001</v>
      </c>
      <c r="AE60" s="118">
        <v>0</v>
      </c>
      <c r="AF60" s="118">
        <v>1.1200000000000001</v>
      </c>
      <c r="AG60" s="118">
        <v>17.97</v>
      </c>
      <c r="AH60" s="118">
        <v>16.850000000000001</v>
      </c>
      <c r="AI60" s="120">
        <v>1</v>
      </c>
      <c r="AJ60" s="121">
        <v>5332.3442136498516</v>
      </c>
      <c r="AK60" s="185" t="s">
        <v>401</v>
      </c>
      <c r="AL60" s="185" t="s">
        <v>402</v>
      </c>
    </row>
    <row r="61" spans="2:38" x14ac:dyDescent="0.25">
      <c r="R61" t="s">
        <v>403</v>
      </c>
      <c r="S61" t="s">
        <v>404</v>
      </c>
      <c r="T61" s="117">
        <v>44736</v>
      </c>
      <c r="U61" s="119">
        <v>209000</v>
      </c>
      <c r="V61" s="3" t="s">
        <v>21</v>
      </c>
      <c r="W61" s="3" t="s">
        <v>245</v>
      </c>
      <c r="X61" t="s">
        <v>250</v>
      </c>
      <c r="Y61" s="3">
        <v>2022018648</v>
      </c>
      <c r="Z61" s="3" t="s">
        <v>240</v>
      </c>
      <c r="AB61" s="119">
        <v>0</v>
      </c>
      <c r="AC61" s="119">
        <v>209000</v>
      </c>
      <c r="AD61" s="118">
        <v>35.68</v>
      </c>
      <c r="AE61" s="118">
        <v>3</v>
      </c>
      <c r="AF61" s="118">
        <v>0.8</v>
      </c>
      <c r="AG61" s="118">
        <v>39.479999999999997</v>
      </c>
      <c r="AH61" s="118">
        <v>38.68</v>
      </c>
      <c r="AI61" s="120">
        <v>0.92244053774560497</v>
      </c>
      <c r="AJ61" s="121">
        <v>5403.3092037228544</v>
      </c>
      <c r="AK61" s="185" t="s">
        <v>405</v>
      </c>
      <c r="AL61" s="185" t="s">
        <v>406</v>
      </c>
    </row>
    <row r="62" spans="2:38" s="1" customFormat="1" ht="27.75" customHeight="1" x14ac:dyDescent="0.25">
      <c r="B62"/>
      <c r="D62"/>
      <c r="R62" t="s">
        <v>407</v>
      </c>
      <c r="S62" t="s">
        <v>408</v>
      </c>
      <c r="T62" s="117">
        <v>44988</v>
      </c>
      <c r="U62" s="162">
        <v>230000</v>
      </c>
      <c r="V62" s="159" t="s">
        <v>278</v>
      </c>
      <c r="W62" s="3" t="s">
        <v>245</v>
      </c>
      <c r="X62" t="s">
        <v>239</v>
      </c>
      <c r="Y62" s="3">
        <v>2023004524</v>
      </c>
      <c r="Z62" s="3" t="s">
        <v>409</v>
      </c>
      <c r="AA62"/>
      <c r="AB62" s="119">
        <v>4981</v>
      </c>
      <c r="AC62" s="162">
        <f>U62-AB62</f>
        <v>225019</v>
      </c>
      <c r="AD62" s="118">
        <v>37.75</v>
      </c>
      <c r="AE62" s="118">
        <v>0</v>
      </c>
      <c r="AF62" s="118">
        <v>1.25</v>
      </c>
      <c r="AG62" s="118">
        <v>39</v>
      </c>
      <c r="AH62" s="118">
        <v>37.75</v>
      </c>
      <c r="AI62" s="120">
        <v>1</v>
      </c>
      <c r="AJ62" s="121">
        <v>5960.7682119205301</v>
      </c>
      <c r="AK62" s="185" t="s">
        <v>410</v>
      </c>
      <c r="AL62" s="185" t="s">
        <v>411</v>
      </c>
    </row>
    <row r="63" spans="2:38" x14ac:dyDescent="0.25">
      <c r="R63" t="s">
        <v>412</v>
      </c>
      <c r="S63" t="s">
        <v>413</v>
      </c>
      <c r="T63" s="117">
        <v>44882</v>
      </c>
      <c r="U63" s="119">
        <v>60010</v>
      </c>
      <c r="V63" s="3" t="s">
        <v>21</v>
      </c>
      <c r="W63" s="3" t="s">
        <v>414</v>
      </c>
      <c r="X63" t="s">
        <v>239</v>
      </c>
      <c r="Y63" s="3">
        <v>2022029783</v>
      </c>
      <c r="Z63" s="3" t="s">
        <v>240</v>
      </c>
      <c r="AB63" s="119">
        <v>0</v>
      </c>
      <c r="AC63" s="119">
        <v>60010</v>
      </c>
      <c r="AD63" s="118">
        <v>10</v>
      </c>
      <c r="AE63" s="118">
        <v>0</v>
      </c>
      <c r="AF63" s="118">
        <v>0</v>
      </c>
      <c r="AG63" s="118">
        <v>10</v>
      </c>
      <c r="AH63" s="118">
        <v>10</v>
      </c>
      <c r="AI63" s="120">
        <v>1</v>
      </c>
      <c r="AJ63" s="121">
        <v>6001</v>
      </c>
      <c r="AK63" s="185" t="s">
        <v>415</v>
      </c>
      <c r="AL63" s="185" t="s">
        <v>416</v>
      </c>
    </row>
    <row r="64" spans="2:38" x14ac:dyDescent="0.25">
      <c r="R64" t="s">
        <v>417</v>
      </c>
      <c r="S64" t="s">
        <v>418</v>
      </c>
      <c r="T64" s="117">
        <v>44743</v>
      </c>
      <c r="U64" s="119">
        <v>47270</v>
      </c>
      <c r="V64" s="3" t="s">
        <v>21</v>
      </c>
      <c r="W64" s="3" t="s">
        <v>419</v>
      </c>
      <c r="X64" t="s">
        <v>239</v>
      </c>
      <c r="Y64" s="3">
        <v>2022018847</v>
      </c>
      <c r="Z64" s="3" t="s">
        <v>240</v>
      </c>
      <c r="AB64" s="119">
        <v>0</v>
      </c>
      <c r="AC64" s="119">
        <v>47270</v>
      </c>
      <c r="AD64" s="118">
        <v>7.78</v>
      </c>
      <c r="AE64" s="118">
        <v>0</v>
      </c>
      <c r="AF64" s="118">
        <v>0.37</v>
      </c>
      <c r="AG64" s="118">
        <v>8.15</v>
      </c>
      <c r="AH64" s="118">
        <v>7.78</v>
      </c>
      <c r="AI64" s="120">
        <v>1</v>
      </c>
      <c r="AJ64" s="121">
        <v>6075.8354755784057</v>
      </c>
      <c r="AK64" s="185" t="s">
        <v>420</v>
      </c>
      <c r="AL64" s="185" t="s">
        <v>421</v>
      </c>
    </row>
    <row r="65" spans="18:38" ht="45" x14ac:dyDescent="0.25">
      <c r="R65" s="1" t="s">
        <v>422</v>
      </c>
      <c r="S65" s="1" t="s">
        <v>423</v>
      </c>
      <c r="T65" s="130">
        <v>44957</v>
      </c>
      <c r="U65" s="131">
        <v>994980</v>
      </c>
      <c r="V65" s="132" t="s">
        <v>21</v>
      </c>
      <c r="W65" s="132" t="s">
        <v>245</v>
      </c>
      <c r="X65" s="1" t="s">
        <v>255</v>
      </c>
      <c r="Y65" s="132">
        <v>2023002028</v>
      </c>
      <c r="Z65" s="132" t="s">
        <v>240</v>
      </c>
      <c r="AA65" s="135" t="s">
        <v>424</v>
      </c>
      <c r="AB65" s="131">
        <v>0</v>
      </c>
      <c r="AC65" s="131">
        <v>994980</v>
      </c>
      <c r="AD65" s="133">
        <v>154.32</v>
      </c>
      <c r="AE65" s="133">
        <v>7.9</v>
      </c>
      <c r="AF65" s="133">
        <v>3.6</v>
      </c>
      <c r="AG65" s="133">
        <v>165.82</v>
      </c>
      <c r="AH65" s="133">
        <v>162.22</v>
      </c>
      <c r="AI65" s="134">
        <v>0.95130070274935274</v>
      </c>
      <c r="AJ65" s="156">
        <v>6133.5223770188632</v>
      </c>
      <c r="AK65" s="196" t="s">
        <v>415</v>
      </c>
      <c r="AL65" s="196" t="s">
        <v>425</v>
      </c>
    </row>
    <row r="66" spans="18:38" x14ac:dyDescent="0.25">
      <c r="R66" t="s">
        <v>430</v>
      </c>
      <c r="S66" t="s">
        <v>431</v>
      </c>
      <c r="T66" s="117">
        <v>45369</v>
      </c>
      <c r="U66" s="119">
        <v>330000</v>
      </c>
      <c r="V66" s="3" t="s">
        <v>21</v>
      </c>
      <c r="W66" s="3" t="s">
        <v>245</v>
      </c>
      <c r="X66" t="s">
        <v>239</v>
      </c>
      <c r="Y66" s="3">
        <v>2024004975</v>
      </c>
      <c r="Z66" s="3" t="s">
        <v>240</v>
      </c>
      <c r="AB66" s="119">
        <v>0</v>
      </c>
      <c r="AC66" s="119">
        <v>330000</v>
      </c>
      <c r="AD66" s="118">
        <v>50.23</v>
      </c>
      <c r="AE66" s="118">
        <v>0</v>
      </c>
      <c r="AF66" s="118">
        <v>2.39</v>
      </c>
      <c r="AG66" s="118">
        <v>52.62</v>
      </c>
      <c r="AH66" s="118">
        <v>50.23</v>
      </c>
      <c r="AI66" s="120">
        <v>1</v>
      </c>
      <c r="AJ66" s="121">
        <v>6569.7790165239903</v>
      </c>
      <c r="AK66" s="185" t="s">
        <v>432</v>
      </c>
      <c r="AL66" s="185" t="s">
        <v>433</v>
      </c>
    </row>
    <row r="67" spans="18:38" x14ac:dyDescent="0.25">
      <c r="R67" t="s">
        <v>434</v>
      </c>
      <c r="S67" t="s">
        <v>435</v>
      </c>
      <c r="T67" s="117">
        <v>45071</v>
      </c>
      <c r="U67" s="119">
        <v>67500</v>
      </c>
      <c r="V67" s="3" t="s">
        <v>21</v>
      </c>
      <c r="W67" s="3" t="s">
        <v>245</v>
      </c>
      <c r="X67" t="s">
        <v>239</v>
      </c>
      <c r="Y67" s="3">
        <v>2023013068</v>
      </c>
      <c r="Z67" s="3" t="s">
        <v>240</v>
      </c>
      <c r="AB67" s="119">
        <v>0</v>
      </c>
      <c r="AC67" s="119">
        <v>67500</v>
      </c>
      <c r="AD67" s="118">
        <v>10.119999999999999</v>
      </c>
      <c r="AE67" s="118">
        <v>0</v>
      </c>
      <c r="AF67" s="118">
        <v>2.6</v>
      </c>
      <c r="AG67" s="118">
        <v>12.72</v>
      </c>
      <c r="AH67" s="118">
        <v>10.119999999999999</v>
      </c>
      <c r="AI67" s="120">
        <v>1</v>
      </c>
      <c r="AJ67" s="121">
        <v>6669.9604743083009</v>
      </c>
      <c r="AK67" s="185" t="s">
        <v>436</v>
      </c>
      <c r="AL67" s="185" t="s">
        <v>437</v>
      </c>
    </row>
    <row r="68" spans="18:38" x14ac:dyDescent="0.25">
      <c r="R68" t="s">
        <v>438</v>
      </c>
      <c r="S68" t="s">
        <v>396</v>
      </c>
      <c r="T68" s="117">
        <v>44917</v>
      </c>
      <c r="U68" s="119">
        <v>762900</v>
      </c>
      <c r="V68" s="3" t="s">
        <v>21</v>
      </c>
      <c r="W68" s="3" t="s">
        <v>238</v>
      </c>
      <c r="X68" t="s">
        <v>255</v>
      </c>
      <c r="Y68" s="3">
        <v>2023002626</v>
      </c>
      <c r="Z68" s="3" t="s">
        <v>240</v>
      </c>
      <c r="AA68" t="s">
        <v>439</v>
      </c>
      <c r="AB68" s="119">
        <v>0</v>
      </c>
      <c r="AC68" s="119">
        <v>762900</v>
      </c>
      <c r="AD68" s="118">
        <v>114.33</v>
      </c>
      <c r="AE68" s="118">
        <v>0</v>
      </c>
      <c r="AF68" s="118">
        <v>6.01</v>
      </c>
      <c r="AG68" s="118">
        <v>120.34</v>
      </c>
      <c r="AH68" s="118">
        <v>114.33</v>
      </c>
      <c r="AI68" s="120">
        <v>1</v>
      </c>
      <c r="AJ68" s="121">
        <v>6672.7892941485179</v>
      </c>
      <c r="AK68" s="185" t="s">
        <v>440</v>
      </c>
      <c r="AL68" s="185" t="s">
        <v>441</v>
      </c>
    </row>
    <row r="69" spans="18:38" x14ac:dyDescent="0.25">
      <c r="R69" t="s">
        <v>442</v>
      </c>
      <c r="S69" t="s">
        <v>443</v>
      </c>
      <c r="T69" s="117">
        <v>45008</v>
      </c>
      <c r="U69" s="162">
        <v>689000</v>
      </c>
      <c r="V69" s="159" t="s">
        <v>278</v>
      </c>
      <c r="W69" s="3" t="s">
        <v>245</v>
      </c>
      <c r="X69" t="s">
        <v>239</v>
      </c>
      <c r="Y69" s="3">
        <v>2023005570</v>
      </c>
      <c r="Z69" s="3" t="s">
        <v>240</v>
      </c>
      <c r="AB69" s="119">
        <v>0</v>
      </c>
      <c r="AC69" s="162">
        <v>689000</v>
      </c>
      <c r="AD69" s="118">
        <v>102.46</v>
      </c>
      <c r="AE69" s="118">
        <v>0</v>
      </c>
      <c r="AF69" s="118">
        <v>4.21</v>
      </c>
      <c r="AG69" s="118">
        <v>106.67</v>
      </c>
      <c r="AH69" s="118">
        <v>102.46</v>
      </c>
      <c r="AI69" s="120">
        <v>1</v>
      </c>
      <c r="AJ69" s="121">
        <v>6724.5754440757373</v>
      </c>
      <c r="AK69" s="185" t="s">
        <v>444</v>
      </c>
      <c r="AL69" s="185" t="s">
        <v>445</v>
      </c>
    </row>
    <row r="70" spans="18:38" x14ac:dyDescent="0.25">
      <c r="R70" t="s">
        <v>446</v>
      </c>
      <c r="S70" t="s">
        <v>447</v>
      </c>
      <c r="T70" s="117">
        <v>44817</v>
      </c>
      <c r="U70" s="119">
        <v>500000</v>
      </c>
      <c r="V70" s="3" t="s">
        <v>21</v>
      </c>
      <c r="W70" s="3" t="s">
        <v>245</v>
      </c>
      <c r="X70" t="s">
        <v>239</v>
      </c>
      <c r="Y70" s="3">
        <v>2022024495</v>
      </c>
      <c r="Z70" s="3" t="s">
        <v>240</v>
      </c>
      <c r="AB70" s="119">
        <v>0</v>
      </c>
      <c r="AC70" s="119">
        <v>500000</v>
      </c>
      <c r="AD70" s="118">
        <v>74.3</v>
      </c>
      <c r="AE70" s="118">
        <v>0</v>
      </c>
      <c r="AF70" s="118">
        <v>2.02</v>
      </c>
      <c r="AG70" s="118">
        <v>76.319999999999993</v>
      </c>
      <c r="AH70" s="118">
        <v>74.3</v>
      </c>
      <c r="AI70" s="120">
        <v>1</v>
      </c>
      <c r="AJ70" s="121">
        <v>6729.475100942127</v>
      </c>
      <c r="AK70" s="185" t="s">
        <v>448</v>
      </c>
      <c r="AL70" s="185" t="s">
        <v>449</v>
      </c>
    </row>
    <row r="71" spans="18:38" s="123" customFormat="1" x14ac:dyDescent="0.25">
      <c r="R71" t="s">
        <v>450</v>
      </c>
      <c r="S71" t="s">
        <v>304</v>
      </c>
      <c r="T71" s="117">
        <v>44665</v>
      </c>
      <c r="U71" s="119">
        <v>250000</v>
      </c>
      <c r="V71" s="3" t="s">
        <v>21</v>
      </c>
      <c r="W71" s="3" t="s">
        <v>245</v>
      </c>
      <c r="X71" t="s">
        <v>239</v>
      </c>
      <c r="Y71" s="3">
        <v>2022012530</v>
      </c>
      <c r="Z71" s="3" t="s">
        <v>240</v>
      </c>
      <c r="AA71"/>
      <c r="AB71" s="119">
        <v>0</v>
      </c>
      <c r="AC71" s="119">
        <v>250000</v>
      </c>
      <c r="AD71" s="118">
        <v>35.86</v>
      </c>
      <c r="AE71" s="118">
        <v>1.25</v>
      </c>
      <c r="AF71" s="118">
        <v>1.26</v>
      </c>
      <c r="AG71" s="118">
        <v>38.369999999999997</v>
      </c>
      <c r="AH71" s="118">
        <v>37.11</v>
      </c>
      <c r="AI71" s="120">
        <v>0.966316356777149</v>
      </c>
      <c r="AJ71" s="121">
        <v>6736.7286445701966</v>
      </c>
      <c r="AK71" s="185" t="s">
        <v>451</v>
      </c>
      <c r="AL71" s="185" t="s">
        <v>452</v>
      </c>
    </row>
    <row r="72" spans="18:38" x14ac:dyDescent="0.25">
      <c r="R72" t="s">
        <v>453</v>
      </c>
      <c r="S72" t="s">
        <v>435</v>
      </c>
      <c r="T72" s="117">
        <v>44777</v>
      </c>
      <c r="U72" s="119">
        <v>440000</v>
      </c>
      <c r="V72" s="3" t="s">
        <v>21</v>
      </c>
      <c r="W72" s="3" t="s">
        <v>245</v>
      </c>
      <c r="X72" t="s">
        <v>239</v>
      </c>
      <c r="Y72" s="3">
        <v>2022023428</v>
      </c>
      <c r="Z72" s="3" t="s">
        <v>240</v>
      </c>
      <c r="AB72" s="119">
        <v>0</v>
      </c>
      <c r="AC72" s="119">
        <v>440000</v>
      </c>
      <c r="AD72" s="118">
        <v>56.5</v>
      </c>
      <c r="AE72" s="118">
        <v>8.7100000000000009</v>
      </c>
      <c r="AF72" s="118">
        <v>5.33</v>
      </c>
      <c r="AG72" s="118">
        <v>70.540000000000006</v>
      </c>
      <c r="AH72" s="118">
        <v>65.210000000000008</v>
      </c>
      <c r="AI72" s="120">
        <v>0.86643152890660935</v>
      </c>
      <c r="AJ72" s="121">
        <v>6747.4313755558951</v>
      </c>
      <c r="AK72" s="185" t="s">
        <v>454</v>
      </c>
      <c r="AL72" s="185" t="s">
        <v>455</v>
      </c>
    </row>
    <row r="73" spans="18:38" x14ac:dyDescent="0.25">
      <c r="R73" t="s">
        <v>456</v>
      </c>
      <c r="S73" t="s">
        <v>457</v>
      </c>
      <c r="T73" s="117">
        <v>45327</v>
      </c>
      <c r="U73" s="162">
        <v>253500</v>
      </c>
      <c r="V73" s="159" t="s">
        <v>278</v>
      </c>
      <c r="W73" s="3" t="s">
        <v>245</v>
      </c>
      <c r="X73" t="s">
        <v>239</v>
      </c>
      <c r="Y73" s="3">
        <v>2024002379</v>
      </c>
      <c r="Z73" s="3" t="s">
        <v>240</v>
      </c>
      <c r="AB73" s="119">
        <v>0</v>
      </c>
      <c r="AC73" s="162">
        <v>253500</v>
      </c>
      <c r="AD73" s="118">
        <v>37.56</v>
      </c>
      <c r="AE73" s="118">
        <v>0</v>
      </c>
      <c r="AF73" s="118">
        <v>1.48</v>
      </c>
      <c r="AG73" s="118">
        <v>39.04</v>
      </c>
      <c r="AH73" s="118">
        <v>37.56</v>
      </c>
      <c r="AI73" s="120">
        <v>1</v>
      </c>
      <c r="AJ73" s="121">
        <v>6749.2012779552715</v>
      </c>
      <c r="AK73" s="185" t="s">
        <v>458</v>
      </c>
      <c r="AL73" s="185" t="s">
        <v>459</v>
      </c>
    </row>
    <row r="74" spans="18:38" ht="25.5" x14ac:dyDescent="0.25">
      <c r="R74" s="123" t="s">
        <v>460</v>
      </c>
      <c r="S74" s="123" t="s">
        <v>392</v>
      </c>
      <c r="T74" s="124">
        <v>45033</v>
      </c>
      <c r="U74" s="161">
        <v>1186000</v>
      </c>
      <c r="V74" s="160" t="s">
        <v>278</v>
      </c>
      <c r="W74" s="126" t="s">
        <v>245</v>
      </c>
      <c r="X74" s="123" t="s">
        <v>255</v>
      </c>
      <c r="Y74" s="126">
        <v>2023009905</v>
      </c>
      <c r="Z74" s="126" t="s">
        <v>240</v>
      </c>
      <c r="AA74" s="127" t="s">
        <v>461</v>
      </c>
      <c r="AB74" s="125">
        <v>0</v>
      </c>
      <c r="AC74" s="161">
        <v>1186000</v>
      </c>
      <c r="AD74" s="128">
        <v>174.05</v>
      </c>
      <c r="AE74" s="128">
        <v>0</v>
      </c>
      <c r="AF74" s="128">
        <v>11.18</v>
      </c>
      <c r="AG74" s="128">
        <v>185.23</v>
      </c>
      <c r="AH74" s="128">
        <v>174.05</v>
      </c>
      <c r="AI74" s="129">
        <v>1</v>
      </c>
      <c r="AJ74" s="157">
        <v>6814.1338695777067</v>
      </c>
      <c r="AK74" s="255" t="s">
        <v>462</v>
      </c>
      <c r="AL74" s="255" t="s">
        <v>445</v>
      </c>
    </row>
    <row r="75" spans="18:38" x14ac:dyDescent="0.25">
      <c r="R75" t="s">
        <v>463</v>
      </c>
      <c r="S75" t="s">
        <v>464</v>
      </c>
      <c r="T75" s="117">
        <v>44802</v>
      </c>
      <c r="U75" s="119">
        <v>1026805</v>
      </c>
      <c r="V75" s="3" t="s">
        <v>21</v>
      </c>
      <c r="W75" s="3" t="s">
        <v>414</v>
      </c>
      <c r="X75" t="s">
        <v>255</v>
      </c>
      <c r="Y75" s="3">
        <v>2022023865</v>
      </c>
      <c r="Z75" s="3" t="s">
        <v>240</v>
      </c>
      <c r="AA75" t="s">
        <v>465</v>
      </c>
      <c r="AB75" s="119">
        <v>0</v>
      </c>
      <c r="AC75" s="119">
        <v>1026805</v>
      </c>
      <c r="AD75" s="118">
        <v>147.834</v>
      </c>
      <c r="AE75" s="118">
        <v>0</v>
      </c>
      <c r="AF75" s="118">
        <v>10.135999999999999</v>
      </c>
      <c r="AG75" s="118">
        <v>157.97</v>
      </c>
      <c r="AH75" s="118">
        <v>147.834</v>
      </c>
      <c r="AI75" s="120">
        <v>1</v>
      </c>
      <c r="AJ75" s="121">
        <v>6945.662026326826</v>
      </c>
      <c r="AK75" s="185" t="s">
        <v>466</v>
      </c>
      <c r="AL75" s="185" t="s">
        <v>467</v>
      </c>
    </row>
    <row r="76" spans="18:38" x14ac:dyDescent="0.25">
      <c r="R76" t="s">
        <v>468</v>
      </c>
      <c r="S76" t="s">
        <v>469</v>
      </c>
      <c r="T76" s="117">
        <v>44946</v>
      </c>
      <c r="U76" s="119">
        <v>100000</v>
      </c>
      <c r="V76" s="3" t="s">
        <v>21</v>
      </c>
      <c r="W76" s="3" t="s">
        <v>245</v>
      </c>
      <c r="X76" t="s">
        <v>250</v>
      </c>
      <c r="Y76" s="3">
        <v>2023001682</v>
      </c>
      <c r="Z76" s="3" t="s">
        <v>240</v>
      </c>
      <c r="AB76" s="119">
        <v>0</v>
      </c>
      <c r="AC76" s="119">
        <v>100000</v>
      </c>
      <c r="AD76" s="118">
        <v>11.36</v>
      </c>
      <c r="AE76" s="118">
        <v>3</v>
      </c>
      <c r="AF76" s="118">
        <v>3.65</v>
      </c>
      <c r="AG76" s="118">
        <v>18.010000000000002</v>
      </c>
      <c r="AH76" s="118">
        <v>14.36</v>
      </c>
      <c r="AI76" s="120">
        <v>0.79108635097493041</v>
      </c>
      <c r="AJ76" s="121">
        <v>6963.7883008356548</v>
      </c>
      <c r="AK76" s="185" t="s">
        <v>470</v>
      </c>
      <c r="AL76" s="185" t="s">
        <v>471</v>
      </c>
    </row>
    <row r="77" spans="18:38" x14ac:dyDescent="0.25">
      <c r="R77" t="s">
        <v>472</v>
      </c>
      <c r="S77" t="s">
        <v>473</v>
      </c>
      <c r="T77" s="117">
        <v>44659</v>
      </c>
      <c r="U77" s="119">
        <v>515000</v>
      </c>
      <c r="V77" s="3" t="s">
        <v>21</v>
      </c>
      <c r="W77" s="3" t="s">
        <v>245</v>
      </c>
      <c r="X77" t="s">
        <v>239</v>
      </c>
      <c r="Y77" s="3">
        <v>2022012545</v>
      </c>
      <c r="Z77" s="3" t="s">
        <v>409</v>
      </c>
      <c r="AB77" s="119">
        <v>11658</v>
      </c>
      <c r="AC77" s="119">
        <v>503342</v>
      </c>
      <c r="AD77" s="118">
        <v>70.86</v>
      </c>
      <c r="AE77" s="118">
        <v>0</v>
      </c>
      <c r="AF77" s="118">
        <v>3.54</v>
      </c>
      <c r="AG77" s="118">
        <v>74.400000000000006</v>
      </c>
      <c r="AH77" s="118">
        <v>70.86</v>
      </c>
      <c r="AI77" s="120">
        <v>1</v>
      </c>
      <c r="AJ77" s="121">
        <v>7103.3305108664972</v>
      </c>
      <c r="AK77" s="185" t="s">
        <v>474</v>
      </c>
      <c r="AL77" s="185" t="s">
        <v>475</v>
      </c>
    </row>
    <row r="78" spans="18:38" x14ac:dyDescent="0.25">
      <c r="R78" t="s">
        <v>476</v>
      </c>
      <c r="S78" t="s">
        <v>304</v>
      </c>
      <c r="T78" s="117">
        <v>44802</v>
      </c>
      <c r="U78" s="119">
        <v>520000</v>
      </c>
      <c r="V78" s="3" t="s">
        <v>21</v>
      </c>
      <c r="W78" s="3" t="s">
        <v>414</v>
      </c>
      <c r="X78" t="s">
        <v>239</v>
      </c>
      <c r="Y78" s="3">
        <v>2022023860</v>
      </c>
      <c r="Z78" s="3" t="s">
        <v>240</v>
      </c>
      <c r="AB78" s="119">
        <v>0</v>
      </c>
      <c r="AC78" s="119">
        <v>520000</v>
      </c>
      <c r="AD78" s="118">
        <v>72.459999999999994</v>
      </c>
      <c r="AE78" s="118">
        <v>0</v>
      </c>
      <c r="AF78" s="118">
        <v>7.54</v>
      </c>
      <c r="AG78" s="118">
        <v>80</v>
      </c>
      <c r="AH78" s="118">
        <v>72.459999999999994</v>
      </c>
      <c r="AI78" s="120">
        <v>1</v>
      </c>
      <c r="AJ78" s="121">
        <v>7176.3731714049136</v>
      </c>
      <c r="AK78" s="185" t="s">
        <v>477</v>
      </c>
      <c r="AL78" s="185" t="s">
        <v>478</v>
      </c>
    </row>
    <row r="79" spans="18:38" x14ac:dyDescent="0.25">
      <c r="R79" t="s">
        <v>479</v>
      </c>
      <c r="S79" t="s">
        <v>480</v>
      </c>
      <c r="T79" s="117">
        <v>44726</v>
      </c>
      <c r="U79" s="119">
        <v>130000</v>
      </c>
      <c r="V79" s="3" t="s">
        <v>21</v>
      </c>
      <c r="W79" s="3" t="s">
        <v>245</v>
      </c>
      <c r="X79" t="s">
        <v>239</v>
      </c>
      <c r="Y79" s="3">
        <v>2022017976</v>
      </c>
      <c r="Z79" s="3" t="s">
        <v>409</v>
      </c>
      <c r="AB79" s="119">
        <v>947</v>
      </c>
      <c r="AC79" s="119">
        <v>129053</v>
      </c>
      <c r="AD79" s="118">
        <v>17.34</v>
      </c>
      <c r="AE79" s="118">
        <v>0.46</v>
      </c>
      <c r="AF79" s="118">
        <v>0.28000000000000003</v>
      </c>
      <c r="AG79" s="118">
        <v>18.079999999999998</v>
      </c>
      <c r="AH79" s="118">
        <v>17.8</v>
      </c>
      <c r="AI79" s="120">
        <v>0.97415730337078643</v>
      </c>
      <c r="AJ79" s="121">
        <v>7250.1685393258422</v>
      </c>
      <c r="AK79" s="185" t="s">
        <v>481</v>
      </c>
      <c r="AL79" s="185" t="s">
        <v>482</v>
      </c>
    </row>
    <row r="80" spans="18:38" x14ac:dyDescent="0.25">
      <c r="R80" t="s">
        <v>483</v>
      </c>
      <c r="S80" t="s">
        <v>387</v>
      </c>
      <c r="T80" s="117">
        <v>44826</v>
      </c>
      <c r="U80" s="119">
        <v>545090</v>
      </c>
      <c r="V80" s="3" t="s">
        <v>21</v>
      </c>
      <c r="W80" s="3" t="s">
        <v>245</v>
      </c>
      <c r="X80" t="s">
        <v>239</v>
      </c>
      <c r="Y80" s="3">
        <v>2022026139</v>
      </c>
      <c r="Z80" s="3" t="s">
        <v>240</v>
      </c>
      <c r="AB80" s="119">
        <v>0</v>
      </c>
      <c r="AC80" s="119">
        <v>545090</v>
      </c>
      <c r="AD80" s="118">
        <v>75.05</v>
      </c>
      <c r="AE80" s="118">
        <v>0</v>
      </c>
      <c r="AF80" s="118">
        <v>2.82</v>
      </c>
      <c r="AG80" s="118">
        <v>77.87</v>
      </c>
      <c r="AH80" s="118">
        <v>75.05</v>
      </c>
      <c r="AI80" s="120">
        <v>1</v>
      </c>
      <c r="AJ80" s="121">
        <v>7263.0246502331784</v>
      </c>
      <c r="AK80" s="185" t="s">
        <v>484</v>
      </c>
      <c r="AL80" s="185" t="s">
        <v>485</v>
      </c>
    </row>
    <row r="81" spans="17:38" x14ac:dyDescent="0.25">
      <c r="R81" t="s">
        <v>486</v>
      </c>
      <c r="S81" t="s">
        <v>487</v>
      </c>
      <c r="T81" s="117">
        <v>44988</v>
      </c>
      <c r="U81" s="119">
        <v>280000</v>
      </c>
      <c r="V81" s="3" t="s">
        <v>21</v>
      </c>
      <c r="W81" s="3" t="s">
        <v>245</v>
      </c>
      <c r="X81" t="s">
        <v>239</v>
      </c>
      <c r="Y81" s="3">
        <v>2023004125</v>
      </c>
      <c r="Z81" s="3" t="s">
        <v>240</v>
      </c>
      <c r="AB81" s="119">
        <v>0</v>
      </c>
      <c r="AC81" s="119">
        <v>280000</v>
      </c>
      <c r="AD81" s="118">
        <v>38.01</v>
      </c>
      <c r="AE81" s="118">
        <v>0</v>
      </c>
      <c r="AF81" s="118">
        <v>1.99</v>
      </c>
      <c r="AG81" s="118">
        <v>40</v>
      </c>
      <c r="AH81" s="118">
        <v>38.01</v>
      </c>
      <c r="AI81" s="120">
        <v>1</v>
      </c>
      <c r="AJ81" s="121">
        <v>7366.4825046040523</v>
      </c>
      <c r="AK81" s="185" t="s">
        <v>488</v>
      </c>
      <c r="AL81" s="185" t="s">
        <v>489</v>
      </c>
    </row>
    <row r="82" spans="17:38" x14ac:dyDescent="0.25">
      <c r="R82" t="s">
        <v>490</v>
      </c>
      <c r="S82" t="s">
        <v>491</v>
      </c>
      <c r="T82" s="117">
        <v>44784</v>
      </c>
      <c r="U82" s="119">
        <v>560000</v>
      </c>
      <c r="V82" s="3" t="s">
        <v>21</v>
      </c>
      <c r="W82" s="3" t="s">
        <v>245</v>
      </c>
      <c r="X82" t="s">
        <v>239</v>
      </c>
      <c r="Y82" s="3">
        <v>2022022693</v>
      </c>
      <c r="Z82" s="3" t="s">
        <v>240</v>
      </c>
      <c r="AB82" s="119">
        <v>0</v>
      </c>
      <c r="AC82" s="119">
        <v>560000</v>
      </c>
      <c r="AD82" s="118">
        <v>75.540000000000006</v>
      </c>
      <c r="AE82" s="118">
        <v>0</v>
      </c>
      <c r="AF82" s="118">
        <v>4.46</v>
      </c>
      <c r="AG82" s="118">
        <v>80</v>
      </c>
      <c r="AH82" s="118">
        <v>75.540000000000006</v>
      </c>
      <c r="AI82" s="120">
        <v>1</v>
      </c>
      <c r="AJ82" s="121">
        <v>7413.2909716706372</v>
      </c>
      <c r="AK82" s="185" t="s">
        <v>484</v>
      </c>
      <c r="AL82" s="185" t="s">
        <v>492</v>
      </c>
    </row>
    <row r="83" spans="17:38" x14ac:dyDescent="0.25">
      <c r="R83" t="s">
        <v>493</v>
      </c>
      <c r="S83" t="s">
        <v>304</v>
      </c>
      <c r="T83" s="117">
        <v>44671</v>
      </c>
      <c r="U83" s="119">
        <v>515000</v>
      </c>
      <c r="V83" s="3" t="s">
        <v>21</v>
      </c>
      <c r="W83" s="3" t="s">
        <v>245</v>
      </c>
      <c r="X83" t="s">
        <v>239</v>
      </c>
      <c r="Y83" s="3">
        <v>2022013149</v>
      </c>
      <c r="Z83" s="3" t="s">
        <v>240</v>
      </c>
      <c r="AB83" s="119">
        <v>0</v>
      </c>
      <c r="AC83" s="119">
        <v>515000</v>
      </c>
      <c r="AD83" s="118">
        <v>69.09</v>
      </c>
      <c r="AE83" s="118">
        <v>0</v>
      </c>
      <c r="AF83" s="118">
        <v>2.2599999999999998</v>
      </c>
      <c r="AG83" s="118">
        <v>71.349999999999994</v>
      </c>
      <c r="AH83" s="118">
        <v>69.09</v>
      </c>
      <c r="AI83" s="120">
        <v>1</v>
      </c>
      <c r="AJ83" s="121">
        <v>7454.0454479664204</v>
      </c>
      <c r="AK83" s="185" t="s">
        <v>494</v>
      </c>
      <c r="AL83" s="185" t="s">
        <v>428</v>
      </c>
    </row>
    <row r="84" spans="17:38" x14ac:dyDescent="0.25">
      <c r="R84" t="s">
        <v>495</v>
      </c>
      <c r="S84" t="s">
        <v>431</v>
      </c>
      <c r="T84" s="117">
        <v>45187</v>
      </c>
      <c r="U84" s="119">
        <v>228060</v>
      </c>
      <c r="V84" s="3" t="s">
        <v>21</v>
      </c>
      <c r="W84" s="3" t="s">
        <v>245</v>
      </c>
      <c r="X84" t="s">
        <v>250</v>
      </c>
      <c r="Y84" s="3">
        <v>2023020691</v>
      </c>
      <c r="Z84" s="3" t="s">
        <v>240</v>
      </c>
      <c r="AB84" s="119">
        <v>0</v>
      </c>
      <c r="AC84" s="119">
        <v>228060</v>
      </c>
      <c r="AD84" s="118">
        <v>30.448</v>
      </c>
      <c r="AE84" s="118">
        <v>0</v>
      </c>
      <c r="AF84" s="118">
        <v>2.1320000000000001</v>
      </c>
      <c r="AG84" s="118">
        <v>32.58</v>
      </c>
      <c r="AH84" s="118">
        <v>30.448</v>
      </c>
      <c r="AI84" s="120">
        <v>1</v>
      </c>
      <c r="AJ84" s="121">
        <v>7490.1471361008935</v>
      </c>
      <c r="AK84" s="185" t="s">
        <v>496</v>
      </c>
      <c r="AL84" s="185" t="s">
        <v>497</v>
      </c>
    </row>
    <row r="85" spans="17:38" x14ac:dyDescent="0.25">
      <c r="R85" t="s">
        <v>498</v>
      </c>
      <c r="S85" t="s">
        <v>491</v>
      </c>
      <c r="T85" s="117">
        <v>44826</v>
      </c>
      <c r="U85" s="119">
        <v>502810</v>
      </c>
      <c r="V85" s="3" t="s">
        <v>21</v>
      </c>
      <c r="W85" s="3" t="s">
        <v>245</v>
      </c>
      <c r="X85" t="s">
        <v>250</v>
      </c>
      <c r="Y85" s="3">
        <v>2022027559</v>
      </c>
      <c r="Z85" s="3" t="s">
        <v>409</v>
      </c>
      <c r="AB85" s="119">
        <v>0</v>
      </c>
      <c r="AC85" s="119">
        <v>502810</v>
      </c>
      <c r="AD85" s="118">
        <v>65.72</v>
      </c>
      <c r="AE85" s="118">
        <v>0</v>
      </c>
      <c r="AF85" s="118">
        <v>6.11</v>
      </c>
      <c r="AG85" s="118">
        <v>71.83</v>
      </c>
      <c r="AH85" s="118">
        <v>65.72</v>
      </c>
      <c r="AI85" s="120">
        <v>1</v>
      </c>
      <c r="AJ85" s="121">
        <v>7650.7912355447352</v>
      </c>
      <c r="AK85" s="185" t="s">
        <v>484</v>
      </c>
      <c r="AL85" s="185" t="s">
        <v>485</v>
      </c>
    </row>
    <row r="86" spans="17:38" x14ac:dyDescent="0.25">
      <c r="R86" t="s">
        <v>53</v>
      </c>
      <c r="S86" t="s">
        <v>499</v>
      </c>
      <c r="T86" s="117">
        <v>44659</v>
      </c>
      <c r="U86" s="119">
        <v>130000</v>
      </c>
      <c r="V86" s="3" t="s">
        <v>21</v>
      </c>
      <c r="W86" s="3" t="s">
        <v>245</v>
      </c>
      <c r="X86" t="s">
        <v>239</v>
      </c>
      <c r="Y86" s="3">
        <v>2022012472</v>
      </c>
      <c r="Z86" s="3" t="s">
        <v>240</v>
      </c>
      <c r="AB86" s="119">
        <v>0</v>
      </c>
      <c r="AC86" s="119">
        <v>130000</v>
      </c>
      <c r="AD86" s="118">
        <v>16.79</v>
      </c>
      <c r="AE86" s="118">
        <v>0</v>
      </c>
      <c r="AF86" s="118">
        <v>2.91</v>
      </c>
      <c r="AG86" s="118">
        <v>19.7</v>
      </c>
      <c r="AH86" s="118">
        <v>16.79</v>
      </c>
      <c r="AI86" s="120">
        <v>1</v>
      </c>
      <c r="AJ86" s="121">
        <v>7742.7039904705189</v>
      </c>
      <c r="AK86" s="185" t="s">
        <v>500</v>
      </c>
      <c r="AL86" s="185" t="s">
        <v>475</v>
      </c>
    </row>
    <row r="87" spans="17:38" x14ac:dyDescent="0.25">
      <c r="R87" t="s">
        <v>501</v>
      </c>
      <c r="S87" t="s">
        <v>487</v>
      </c>
      <c r="T87" s="117">
        <v>44673</v>
      </c>
      <c r="U87" s="119">
        <v>217000</v>
      </c>
      <c r="V87" s="3" t="s">
        <v>21</v>
      </c>
      <c r="W87" s="3" t="s">
        <v>245</v>
      </c>
      <c r="X87" t="s">
        <v>250</v>
      </c>
      <c r="Y87" s="3">
        <v>2022013145</v>
      </c>
      <c r="Z87" s="3" t="s">
        <v>240</v>
      </c>
      <c r="AB87" s="119">
        <v>0</v>
      </c>
      <c r="AC87" s="119">
        <v>217000</v>
      </c>
      <c r="AD87" s="118">
        <v>27.56</v>
      </c>
      <c r="AE87" s="118">
        <v>0</v>
      </c>
      <c r="AF87" s="118">
        <v>1.75</v>
      </c>
      <c r="AG87" s="118">
        <v>29.31</v>
      </c>
      <c r="AH87" s="118">
        <v>27.56</v>
      </c>
      <c r="AI87" s="120">
        <v>1</v>
      </c>
      <c r="AJ87" s="121">
        <v>7873.7300435413645</v>
      </c>
      <c r="AK87" s="185" t="s">
        <v>502</v>
      </c>
      <c r="AL87" s="185" t="s">
        <v>503</v>
      </c>
    </row>
    <row r="88" spans="17:38" x14ac:dyDescent="0.25">
      <c r="R88" t="s">
        <v>504</v>
      </c>
      <c r="S88" t="s">
        <v>505</v>
      </c>
      <c r="T88" s="117">
        <v>45022</v>
      </c>
      <c r="U88" s="119">
        <v>200000</v>
      </c>
      <c r="V88" s="3" t="s">
        <v>21</v>
      </c>
      <c r="W88" s="3" t="s">
        <v>245</v>
      </c>
      <c r="X88" t="s">
        <v>239</v>
      </c>
      <c r="Y88" s="3">
        <v>2023007914</v>
      </c>
      <c r="Z88" s="3" t="s">
        <v>240</v>
      </c>
      <c r="AB88" s="119">
        <v>0</v>
      </c>
      <c r="AC88" s="119">
        <v>200000</v>
      </c>
      <c r="AD88" s="118">
        <v>24.102</v>
      </c>
      <c r="AE88" s="118">
        <v>0.27500000000000002</v>
      </c>
      <c r="AF88" s="118">
        <v>0.624</v>
      </c>
      <c r="AG88" s="118">
        <v>25.001000000000001</v>
      </c>
      <c r="AH88" s="118">
        <v>24.376999999999999</v>
      </c>
      <c r="AI88" s="120">
        <v>0.98871887434877148</v>
      </c>
      <c r="AJ88" s="121">
        <v>8204.455019075358</v>
      </c>
      <c r="AK88" s="185" t="s">
        <v>506</v>
      </c>
      <c r="AL88" s="185" t="s">
        <v>507</v>
      </c>
    </row>
    <row r="89" spans="17:38" x14ac:dyDescent="0.25">
      <c r="R89" t="s">
        <v>508</v>
      </c>
      <c r="S89" t="s">
        <v>509</v>
      </c>
      <c r="T89" s="117">
        <v>45226</v>
      </c>
      <c r="U89" s="119">
        <v>550000</v>
      </c>
      <c r="V89" s="3" t="s">
        <v>21</v>
      </c>
      <c r="W89" s="3" t="s">
        <v>245</v>
      </c>
      <c r="X89" t="s">
        <v>250</v>
      </c>
      <c r="Y89" s="3">
        <v>2023027072</v>
      </c>
      <c r="Z89" s="3" t="s">
        <v>240</v>
      </c>
      <c r="AB89" s="119">
        <v>0</v>
      </c>
      <c r="AC89" s="119">
        <v>550000</v>
      </c>
      <c r="AD89" s="118">
        <v>62.42</v>
      </c>
      <c r="AE89" s="118">
        <v>3.3</v>
      </c>
      <c r="AF89" s="118">
        <v>2.48</v>
      </c>
      <c r="AG89" s="118">
        <v>68.2</v>
      </c>
      <c r="AH89" s="118">
        <v>65.72</v>
      </c>
      <c r="AI89" s="120">
        <v>0.94978697504564824</v>
      </c>
      <c r="AJ89" s="121">
        <v>8368.8374923919655</v>
      </c>
      <c r="AK89" s="185" t="s">
        <v>510</v>
      </c>
      <c r="AL89" s="185" t="s">
        <v>511</v>
      </c>
    </row>
    <row r="90" spans="17:38" x14ac:dyDescent="0.25">
      <c r="Q90" s="185"/>
      <c r="R90" s="185" t="s">
        <v>426</v>
      </c>
      <c r="S90" s="185" t="s">
        <v>427</v>
      </c>
      <c r="T90" s="256">
        <v>44845</v>
      </c>
      <c r="U90" s="254">
        <v>535000</v>
      </c>
      <c r="V90" s="257" t="s">
        <v>21</v>
      </c>
      <c r="W90" s="257" t="s">
        <v>245</v>
      </c>
      <c r="X90" s="185" t="s">
        <v>239</v>
      </c>
      <c r="Y90" s="257">
        <v>2022027527</v>
      </c>
      <c r="Z90" s="257" t="s">
        <v>240</v>
      </c>
      <c r="AA90" s="185"/>
      <c r="AB90" s="254">
        <v>0</v>
      </c>
      <c r="AC90" s="254">
        <v>535000</v>
      </c>
      <c r="AD90" s="258">
        <v>54.53</v>
      </c>
      <c r="AE90" s="258">
        <v>10.29</v>
      </c>
      <c r="AF90" s="258">
        <v>12.71</v>
      </c>
      <c r="AG90" s="258">
        <v>77.53</v>
      </c>
      <c r="AH90" s="258">
        <f>54.53+10.29</f>
        <v>64.819999999999993</v>
      </c>
      <c r="AI90" s="259">
        <v>0.84</v>
      </c>
      <c r="AJ90" s="260">
        <v>8254</v>
      </c>
      <c r="AK90" s="185" t="s">
        <v>428</v>
      </c>
      <c r="AL90" s="185" t="s">
        <v>429</v>
      </c>
    </row>
    <row r="91" spans="17:38" x14ac:dyDescent="0.25">
      <c r="R91" t="s">
        <v>512</v>
      </c>
      <c r="S91" t="s">
        <v>513</v>
      </c>
      <c r="T91" s="117">
        <v>44781</v>
      </c>
      <c r="U91" s="119">
        <v>255000</v>
      </c>
      <c r="V91" s="3" t="s">
        <v>21</v>
      </c>
      <c r="W91" s="3" t="s">
        <v>245</v>
      </c>
      <c r="X91" t="s">
        <v>255</v>
      </c>
      <c r="Y91" s="3">
        <v>2022022182</v>
      </c>
      <c r="Z91" s="3" t="s">
        <v>240</v>
      </c>
      <c r="AA91" t="s">
        <v>514</v>
      </c>
      <c r="AB91" s="119">
        <v>0</v>
      </c>
      <c r="AC91" s="119">
        <v>255000</v>
      </c>
      <c r="AD91" s="118">
        <v>27.11</v>
      </c>
      <c r="AE91" s="118">
        <v>2.5</v>
      </c>
      <c r="AF91" s="118">
        <v>3.3200000000000003</v>
      </c>
      <c r="AG91" s="118">
        <v>32.93</v>
      </c>
      <c r="AH91" s="118">
        <v>29.61</v>
      </c>
      <c r="AI91" s="120">
        <v>0.91556906450523468</v>
      </c>
      <c r="AJ91" s="121">
        <v>8611.9554204660581</v>
      </c>
      <c r="AK91" s="185" t="s">
        <v>515</v>
      </c>
      <c r="AL91" s="185" t="s">
        <v>516</v>
      </c>
    </row>
    <row r="92" spans="17:38" x14ac:dyDescent="0.25">
      <c r="R92" t="s">
        <v>517</v>
      </c>
      <c r="S92" t="s">
        <v>518</v>
      </c>
      <c r="T92" s="117">
        <v>44987</v>
      </c>
      <c r="U92" s="119">
        <v>221425</v>
      </c>
      <c r="V92" s="3" t="s">
        <v>21</v>
      </c>
      <c r="W92" s="3" t="s">
        <v>245</v>
      </c>
      <c r="X92" t="s">
        <v>239</v>
      </c>
      <c r="Y92" s="3">
        <v>2023004167</v>
      </c>
      <c r="Z92" s="3" t="s">
        <v>409</v>
      </c>
      <c r="AB92" s="119">
        <v>0</v>
      </c>
      <c r="AC92" s="119">
        <v>221425</v>
      </c>
      <c r="AD92" s="118">
        <v>25.47</v>
      </c>
      <c r="AE92" s="118">
        <v>0</v>
      </c>
      <c r="AF92" s="118">
        <v>0.57999999999999996</v>
      </c>
      <c r="AG92" s="118">
        <v>26.05</v>
      </c>
      <c r="AH92" s="118">
        <v>25.47</v>
      </c>
      <c r="AI92" s="120">
        <v>1</v>
      </c>
      <c r="AJ92" s="121">
        <v>8693.561052218296</v>
      </c>
      <c r="AK92" s="185" t="s">
        <v>519</v>
      </c>
      <c r="AL92" s="185" t="s">
        <v>520</v>
      </c>
    </row>
    <row r="93" spans="17:38" s="123" customFormat="1" x14ac:dyDescent="0.25">
      <c r="R93" t="s">
        <v>521</v>
      </c>
      <c r="S93" t="s">
        <v>522</v>
      </c>
      <c r="T93" s="117">
        <v>44978</v>
      </c>
      <c r="U93" s="119">
        <v>303600</v>
      </c>
      <c r="V93" s="3" t="s">
        <v>21</v>
      </c>
      <c r="W93" s="3" t="s">
        <v>245</v>
      </c>
      <c r="X93" t="s">
        <v>239</v>
      </c>
      <c r="Y93" s="3">
        <v>2023004416</v>
      </c>
      <c r="Z93" s="3" t="s">
        <v>240</v>
      </c>
      <c r="AA93"/>
      <c r="AB93" s="119">
        <v>0</v>
      </c>
      <c r="AC93" s="119">
        <v>303600</v>
      </c>
      <c r="AD93" s="118">
        <v>34.56</v>
      </c>
      <c r="AE93" s="118">
        <v>0</v>
      </c>
      <c r="AF93" s="118">
        <v>0.92</v>
      </c>
      <c r="AG93" s="118">
        <v>35.479999999999997</v>
      </c>
      <c r="AH93" s="118">
        <v>34.56</v>
      </c>
      <c r="AI93" s="120">
        <v>1</v>
      </c>
      <c r="AJ93" s="121">
        <v>8784.7222222222208</v>
      </c>
      <c r="AK93" s="185" t="s">
        <v>523</v>
      </c>
      <c r="AL93" s="185" t="s">
        <v>524</v>
      </c>
    </row>
    <row r="94" spans="17:38" x14ac:dyDescent="0.25">
      <c r="R94" t="s">
        <v>525</v>
      </c>
      <c r="S94" t="s">
        <v>526</v>
      </c>
      <c r="T94" s="117">
        <v>44874</v>
      </c>
      <c r="U94" s="119">
        <v>661000</v>
      </c>
      <c r="V94" s="3" t="s">
        <v>21</v>
      </c>
      <c r="W94" s="3" t="s">
        <v>245</v>
      </c>
      <c r="X94" t="s">
        <v>239</v>
      </c>
      <c r="Y94" s="3">
        <v>2022030129</v>
      </c>
      <c r="Z94" s="3" t="s">
        <v>240</v>
      </c>
      <c r="AB94" s="119">
        <v>0</v>
      </c>
      <c r="AC94" s="119">
        <v>661000</v>
      </c>
      <c r="AD94" s="118">
        <v>74.95</v>
      </c>
      <c r="AE94" s="118">
        <v>0</v>
      </c>
      <c r="AF94" s="118">
        <v>5.05</v>
      </c>
      <c r="AG94" s="118">
        <v>80</v>
      </c>
      <c r="AH94" s="118">
        <v>74.95</v>
      </c>
      <c r="AI94" s="120">
        <v>1</v>
      </c>
      <c r="AJ94" s="121">
        <v>8819.212808539025</v>
      </c>
      <c r="AK94" s="185" t="s">
        <v>527</v>
      </c>
      <c r="AL94" s="185" t="s">
        <v>528</v>
      </c>
    </row>
    <row r="95" spans="17:38" x14ac:dyDescent="0.25">
      <c r="R95" t="s">
        <v>529</v>
      </c>
      <c r="S95" t="s">
        <v>530</v>
      </c>
      <c r="T95" s="117">
        <v>44950</v>
      </c>
      <c r="U95" s="119">
        <v>350000</v>
      </c>
      <c r="V95" s="3" t="s">
        <v>21</v>
      </c>
      <c r="W95" s="3" t="s">
        <v>414</v>
      </c>
      <c r="X95" t="s">
        <v>239</v>
      </c>
      <c r="Y95" s="3">
        <v>2023002040</v>
      </c>
      <c r="Z95" s="3" t="s">
        <v>240</v>
      </c>
      <c r="AB95" s="119">
        <v>0</v>
      </c>
      <c r="AC95" s="119">
        <v>350000</v>
      </c>
      <c r="AD95" s="118">
        <v>39.020000000000003</v>
      </c>
      <c r="AE95" s="118">
        <v>0.49</v>
      </c>
      <c r="AF95" s="118">
        <v>0.49</v>
      </c>
      <c r="AG95" s="118">
        <v>40</v>
      </c>
      <c r="AH95" s="118">
        <v>39.510000000000005</v>
      </c>
      <c r="AI95" s="120">
        <v>0.98759807643634523</v>
      </c>
      <c r="AJ95" s="121">
        <v>8858.516831181978</v>
      </c>
      <c r="AK95" s="185" t="s">
        <v>531</v>
      </c>
      <c r="AL95" s="185" t="s">
        <v>532</v>
      </c>
    </row>
    <row r="96" spans="17:38" ht="38.25" x14ac:dyDescent="0.25">
      <c r="R96" s="123" t="s">
        <v>533</v>
      </c>
      <c r="S96" s="123" t="s">
        <v>408</v>
      </c>
      <c r="T96" s="124">
        <v>45183</v>
      </c>
      <c r="U96" s="161">
        <v>1342446</v>
      </c>
      <c r="V96" s="160" t="s">
        <v>278</v>
      </c>
      <c r="W96" s="126" t="s">
        <v>238</v>
      </c>
      <c r="X96" s="123" t="s">
        <v>255</v>
      </c>
      <c r="Y96" s="126">
        <v>2023021827</v>
      </c>
      <c r="Z96" s="126" t="s">
        <v>240</v>
      </c>
      <c r="AA96" s="127" t="s">
        <v>534</v>
      </c>
      <c r="AB96" s="125">
        <v>0</v>
      </c>
      <c r="AC96" s="161">
        <v>1342446</v>
      </c>
      <c r="AD96" s="128">
        <v>150.03</v>
      </c>
      <c r="AE96" s="128">
        <v>0</v>
      </c>
      <c r="AF96" s="128">
        <v>6.9700000000000006</v>
      </c>
      <c r="AG96" s="128">
        <v>157</v>
      </c>
      <c r="AH96" s="128">
        <v>150.03</v>
      </c>
      <c r="AI96" s="129">
        <v>1</v>
      </c>
      <c r="AJ96" s="157">
        <v>8947.8504299140168</v>
      </c>
      <c r="AK96" s="255" t="s">
        <v>535</v>
      </c>
      <c r="AL96" s="255" t="s">
        <v>536</v>
      </c>
    </row>
    <row r="97" spans="18:38" x14ac:dyDescent="0.25">
      <c r="R97" t="s">
        <v>537</v>
      </c>
      <c r="S97" t="s">
        <v>538</v>
      </c>
      <c r="T97" s="117">
        <v>44691</v>
      </c>
      <c r="U97" s="119">
        <v>80000</v>
      </c>
      <c r="V97" s="3" t="s">
        <v>21</v>
      </c>
      <c r="W97" s="3" t="s">
        <v>245</v>
      </c>
      <c r="X97" t="s">
        <v>239</v>
      </c>
      <c r="Y97" s="3">
        <v>2022020344</v>
      </c>
      <c r="Z97" s="3" t="s">
        <v>240</v>
      </c>
      <c r="AB97" s="119">
        <v>0</v>
      </c>
      <c r="AC97" s="119">
        <v>80000</v>
      </c>
      <c r="AD97" s="118">
        <v>8.4700000000000006</v>
      </c>
      <c r="AE97" s="118">
        <v>0</v>
      </c>
      <c r="AF97" s="118">
        <v>1.53</v>
      </c>
      <c r="AG97" s="118">
        <v>10</v>
      </c>
      <c r="AH97" s="118">
        <v>8.4700000000000006</v>
      </c>
      <c r="AI97" s="120">
        <v>1</v>
      </c>
      <c r="AJ97" s="121">
        <v>9445.1003541912632</v>
      </c>
      <c r="AK97" t="s">
        <v>539</v>
      </c>
      <c r="AL97" t="s">
        <v>540</v>
      </c>
    </row>
    <row r="98" spans="18:38" x14ac:dyDescent="0.25">
      <c r="AB98"/>
      <c r="AC98" s="266">
        <f>SUM(AC56:AC97)</f>
        <v>16730660</v>
      </c>
      <c r="AH98" s="265">
        <f>SUM(AH56:AH97)</f>
        <v>2352.5989999999997</v>
      </c>
      <c r="AI98" s="158" t="s">
        <v>554</v>
      </c>
      <c r="AJ98" s="122">
        <f>AVERAGE(AJ56:AJ97)</f>
        <v>7096.6248845771024</v>
      </c>
    </row>
    <row r="99" spans="18:38" ht="15.75" thickBot="1" x14ac:dyDescent="0.3">
      <c r="AG99" s="163"/>
      <c r="AH99" s="163"/>
      <c r="AI99" s="264" t="s">
        <v>821</v>
      </c>
      <c r="AJ99" s="119">
        <f>AC98/AH98</f>
        <v>7111.5646992963957</v>
      </c>
    </row>
    <row r="100" spans="18:38" ht="16.5" thickBot="1" x14ac:dyDescent="0.3">
      <c r="AI100" s="165" t="s">
        <v>686</v>
      </c>
      <c r="AJ100" s="168" t="s">
        <v>690</v>
      </c>
    </row>
    <row r="101" spans="18:38" x14ac:dyDescent="0.25">
      <c r="R101" t="s">
        <v>541</v>
      </c>
    </row>
    <row r="102" spans="18:38" x14ac:dyDescent="0.25">
      <c r="R102" t="s">
        <v>542</v>
      </c>
      <c r="S102" t="s">
        <v>543</v>
      </c>
      <c r="T102" s="117">
        <v>45183</v>
      </c>
      <c r="U102" s="161"/>
      <c r="V102" s="159" t="s">
        <v>278</v>
      </c>
      <c r="W102" s="3" t="s">
        <v>238</v>
      </c>
      <c r="X102" t="s">
        <v>255</v>
      </c>
      <c r="Y102" s="3">
        <v>2023021832</v>
      </c>
      <c r="Z102" s="3" t="s">
        <v>240</v>
      </c>
      <c r="AA102" t="s">
        <v>544</v>
      </c>
      <c r="AB102" s="119">
        <v>0</v>
      </c>
      <c r="AC102" s="161"/>
      <c r="AD102" s="118">
        <v>114.31</v>
      </c>
      <c r="AE102" s="118">
        <v>0.38</v>
      </c>
      <c r="AF102" s="118">
        <v>5.15</v>
      </c>
      <c r="AG102" s="118">
        <v>119.84</v>
      </c>
      <c r="AH102" s="118">
        <v>114.69000000000001</v>
      </c>
      <c r="AI102" s="120">
        <v>0.99668672072543374</v>
      </c>
      <c r="AJ102" s="119">
        <v>10472.020228441887</v>
      </c>
      <c r="AK102" t="s">
        <v>545</v>
      </c>
      <c r="AL102" t="s">
        <v>536</v>
      </c>
    </row>
    <row r="103" spans="18:38" x14ac:dyDescent="0.25">
      <c r="R103" t="s">
        <v>546</v>
      </c>
      <c r="S103" t="s">
        <v>392</v>
      </c>
      <c r="T103" s="117">
        <v>45183</v>
      </c>
      <c r="U103" s="161"/>
      <c r="V103" s="159" t="s">
        <v>278</v>
      </c>
      <c r="W103" s="3" t="s">
        <v>245</v>
      </c>
      <c r="X103" t="s">
        <v>239</v>
      </c>
      <c r="Y103" s="3">
        <v>2023021949</v>
      </c>
      <c r="Z103" s="3" t="s">
        <v>240</v>
      </c>
      <c r="AB103" s="119">
        <v>0</v>
      </c>
      <c r="AC103" s="161"/>
      <c r="AD103" s="118">
        <v>75.39</v>
      </c>
      <c r="AE103" s="118">
        <v>0</v>
      </c>
      <c r="AF103" s="118">
        <v>4.6100000000000003</v>
      </c>
      <c r="AG103" s="118">
        <v>80</v>
      </c>
      <c r="AH103" s="118">
        <v>75.39</v>
      </c>
      <c r="AI103" s="120">
        <v>1</v>
      </c>
      <c r="AJ103" s="119">
        <v>10620.63934208781</v>
      </c>
      <c r="AK103" t="s">
        <v>545</v>
      </c>
      <c r="AL103" t="s">
        <v>536</v>
      </c>
    </row>
  </sheetData>
  <sortState xmlns:xlrd2="http://schemas.microsoft.com/office/spreadsheetml/2017/richdata2" ref="E16:F22">
    <sortCondition ref="E16:E22"/>
  </sortState>
  <mergeCells count="60">
    <mergeCell ref="R16:T17"/>
    <mergeCell ref="AE17:AE19"/>
    <mergeCell ref="R52:T53"/>
    <mergeCell ref="X53:X55"/>
    <mergeCell ref="Y53:Y55"/>
    <mergeCell ref="Z53:Z55"/>
    <mergeCell ref="AA53:AA55"/>
    <mergeCell ref="AB53:AB55"/>
    <mergeCell ref="AC53:AC55"/>
    <mergeCell ref="AD53:AD55"/>
    <mergeCell ref="B2:H3"/>
    <mergeCell ref="AA2:AA3"/>
    <mergeCell ref="Z2:Z3"/>
    <mergeCell ref="W2:W3"/>
    <mergeCell ref="X2:X3"/>
    <mergeCell ref="U2:U3"/>
    <mergeCell ref="V2:V3"/>
    <mergeCell ref="R2:T2"/>
    <mergeCell ref="L5:N6"/>
    <mergeCell ref="R1:T1"/>
    <mergeCell ref="AK2:AK3"/>
    <mergeCell ref="AL2:AL3"/>
    <mergeCell ref="Y2:Y3"/>
    <mergeCell ref="AJ2:AJ3"/>
    <mergeCell ref="AH2:AH3"/>
    <mergeCell ref="AI2:AI3"/>
    <mergeCell ref="AE2:AE3"/>
    <mergeCell ref="AF2:AF3"/>
    <mergeCell ref="AG2:AG3"/>
    <mergeCell ref="AC2:AC3"/>
    <mergeCell ref="AD2:AD3"/>
    <mergeCell ref="AB2:AB3"/>
    <mergeCell ref="AK53:AK55"/>
    <mergeCell ref="AL53:AL55"/>
    <mergeCell ref="AE53:AE55"/>
    <mergeCell ref="AF53:AF55"/>
    <mergeCell ref="AG53:AG55"/>
    <mergeCell ref="AH53:AH55"/>
    <mergeCell ref="AI53:AI55"/>
    <mergeCell ref="AG17:AG19"/>
    <mergeCell ref="AH17:AH19"/>
    <mergeCell ref="AI17:AI19"/>
    <mergeCell ref="AJ17:AJ19"/>
    <mergeCell ref="AJ53:AJ55"/>
    <mergeCell ref="AK17:AK19"/>
    <mergeCell ref="AL17:AL19"/>
    <mergeCell ref="U53:U55"/>
    <mergeCell ref="V53:V55"/>
    <mergeCell ref="W53:W55"/>
    <mergeCell ref="U17:U19"/>
    <mergeCell ref="V17:V19"/>
    <mergeCell ref="W17:W19"/>
    <mergeCell ref="X17:X19"/>
    <mergeCell ref="Y17:Y19"/>
    <mergeCell ref="Z17:Z19"/>
    <mergeCell ref="AA17:AA19"/>
    <mergeCell ref="AB17:AB19"/>
    <mergeCell ref="AC17:AC19"/>
    <mergeCell ref="AD17:AD19"/>
    <mergeCell ref="AF17:AF19"/>
  </mergeCells>
  <pageMargins left="0.7" right="0.7" top="0.75" bottom="0.75" header="0.3" footer="0.3"/>
  <pageSetup paperSize="5" scale="53" fitToHeight="2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A588-E279-434C-A900-60BD8923AF36}">
  <sheetPr>
    <pageSetUpPr fitToPage="1"/>
  </sheetPr>
  <dimension ref="B1:AU106"/>
  <sheetViews>
    <sheetView topLeftCell="N1" workbookViewId="0">
      <selection activeCell="AL15" sqref="AL15"/>
    </sheetView>
  </sheetViews>
  <sheetFormatPr defaultRowHeight="15" x14ac:dyDescent="0.25"/>
  <cols>
    <col min="1" max="2" width="10" customWidth="1"/>
    <col min="3" max="3" width="16.28515625" customWidth="1"/>
    <col min="4" max="4" width="24.7109375" customWidth="1"/>
    <col min="5" max="5" width="3.85546875" customWidth="1"/>
    <col min="6" max="6" width="12.5703125" customWidth="1"/>
    <col min="7" max="7" width="8.7109375" customWidth="1"/>
    <col min="8" max="8" width="11.7109375" customWidth="1"/>
    <col min="9" max="9" width="6.85546875" customWidth="1"/>
    <col min="10" max="10" width="3.5703125" customWidth="1"/>
    <col min="11" max="11" width="5.28515625" customWidth="1"/>
    <col min="12" max="12" width="7.28515625" customWidth="1"/>
    <col min="13" max="13" width="12.7109375" customWidth="1"/>
    <col min="14" max="14" width="24.5703125" customWidth="1"/>
    <col min="17" max="17" width="7.7109375" customWidth="1"/>
    <col min="18" max="18" width="21.5703125" customWidth="1"/>
    <col min="19" max="19" width="19" customWidth="1"/>
    <col min="20" max="20" width="12.140625" style="117" customWidth="1"/>
    <col min="21" max="21" width="14.28515625" style="119" customWidth="1"/>
    <col min="22" max="22" width="9.5703125" style="3" customWidth="1"/>
    <col min="23" max="23" width="10.85546875" style="3" customWidth="1"/>
    <col min="24" max="24" width="15.28515625" customWidth="1"/>
    <col min="25" max="25" width="13.7109375" style="3" customWidth="1"/>
    <col min="26" max="26" width="6.7109375" style="3" customWidth="1"/>
    <col min="27" max="27" width="18.85546875" customWidth="1"/>
    <col min="28" max="28" width="8.85546875" style="119" customWidth="1"/>
    <col min="29" max="29" width="12.140625" style="119" customWidth="1"/>
    <col min="30" max="34" width="9.5703125" style="118" customWidth="1"/>
    <col min="35" max="35" width="10" style="120" customWidth="1"/>
    <col min="36" max="36" width="11.140625" style="119" customWidth="1"/>
    <col min="37" max="37" width="34.42578125" customWidth="1"/>
    <col min="38" max="38" width="39" customWidth="1"/>
    <col min="39" max="39" width="12.85546875" customWidth="1"/>
    <col min="42" max="42" width="9.140625" style="3"/>
    <col min="43" max="43" width="9.140625" style="176"/>
    <col min="48" max="48" width="9.28515625" customWidth="1"/>
  </cols>
  <sheetData>
    <row r="1" spans="2:47" ht="21" x14ac:dyDescent="0.35">
      <c r="R1" s="446" t="s">
        <v>550</v>
      </c>
      <c r="S1" s="446"/>
      <c r="T1" s="446"/>
      <c r="U1" s="251" t="s">
        <v>790</v>
      </c>
      <c r="V1" s="233"/>
      <c r="W1" s="233"/>
      <c r="X1" s="21"/>
      <c r="Y1" s="233"/>
      <c r="Z1" s="233"/>
      <c r="AA1" s="21"/>
      <c r="AB1" s="232"/>
      <c r="AC1" s="232"/>
      <c r="AD1" s="234"/>
      <c r="AE1" s="234"/>
      <c r="AF1" s="234"/>
      <c r="AG1" s="234"/>
      <c r="AH1" s="234"/>
      <c r="AI1" s="235"/>
      <c r="AJ1" s="232"/>
      <c r="AK1" s="21"/>
      <c r="AL1" s="21"/>
    </row>
    <row r="2" spans="2:47" s="3" customFormat="1" ht="21.75" customHeight="1" x14ac:dyDescent="0.35">
      <c r="B2" s="447" t="s">
        <v>202</v>
      </c>
      <c r="C2" s="447"/>
      <c r="D2" s="447"/>
      <c r="E2" s="447"/>
      <c r="F2" s="447"/>
      <c r="G2" s="447"/>
      <c r="H2" s="447"/>
      <c r="R2" s="446"/>
      <c r="S2" s="446"/>
      <c r="T2" s="446"/>
      <c r="U2" s="445" t="s">
        <v>219</v>
      </c>
      <c r="V2" s="445" t="s">
        <v>220</v>
      </c>
      <c r="W2" s="445" t="s">
        <v>221</v>
      </c>
      <c r="X2" s="445" t="s">
        <v>222</v>
      </c>
      <c r="Y2" s="445" t="s">
        <v>231</v>
      </c>
      <c r="Z2" s="445" t="s">
        <v>553</v>
      </c>
      <c r="AA2" s="445" t="s">
        <v>232</v>
      </c>
      <c r="AB2" s="445" t="s">
        <v>223</v>
      </c>
      <c r="AC2" s="445" t="s">
        <v>224</v>
      </c>
      <c r="AD2" s="449" t="s">
        <v>225</v>
      </c>
      <c r="AE2" s="449" t="s">
        <v>226</v>
      </c>
      <c r="AF2" s="449" t="s">
        <v>227</v>
      </c>
      <c r="AG2" s="449" t="s">
        <v>228</v>
      </c>
      <c r="AH2" s="449" t="s">
        <v>229</v>
      </c>
      <c r="AI2" s="448" t="s">
        <v>547</v>
      </c>
      <c r="AJ2" s="445" t="s">
        <v>548</v>
      </c>
      <c r="AK2" s="445" t="s">
        <v>234</v>
      </c>
      <c r="AL2" s="445" t="s">
        <v>235</v>
      </c>
      <c r="AM2" s="450" t="s">
        <v>823</v>
      </c>
      <c r="AN2" s="450" t="s">
        <v>824</v>
      </c>
      <c r="AO2" s="450" t="s">
        <v>825</v>
      </c>
      <c r="AP2" s="450" t="s">
        <v>826</v>
      </c>
      <c r="AQ2" s="450" t="s">
        <v>827</v>
      </c>
    </row>
    <row r="3" spans="2:47" s="3" customFormat="1" ht="21.75" customHeight="1" x14ac:dyDescent="0.35">
      <c r="B3" s="447"/>
      <c r="C3" s="447"/>
      <c r="D3" s="447"/>
      <c r="E3" s="447"/>
      <c r="F3" s="447"/>
      <c r="G3" s="447"/>
      <c r="H3" s="447"/>
      <c r="L3" s="152" t="s">
        <v>785</v>
      </c>
      <c r="R3" s="153" t="s">
        <v>216</v>
      </c>
      <c r="S3" s="153" t="s">
        <v>217</v>
      </c>
      <c r="T3" s="153" t="s">
        <v>218</v>
      </c>
      <c r="U3" s="445"/>
      <c r="V3" s="445"/>
      <c r="W3" s="445"/>
      <c r="X3" s="445" t="s">
        <v>222</v>
      </c>
      <c r="Y3" s="445"/>
      <c r="Z3" s="445"/>
      <c r="AA3" s="445"/>
      <c r="AB3" s="445" t="s">
        <v>223</v>
      </c>
      <c r="AC3" s="445"/>
      <c r="AD3" s="449"/>
      <c r="AE3" s="449"/>
      <c r="AF3" s="449"/>
      <c r="AG3" s="449"/>
      <c r="AH3" s="449"/>
      <c r="AI3" s="448"/>
      <c r="AJ3" s="445"/>
      <c r="AK3" s="445"/>
      <c r="AL3" s="445"/>
      <c r="AM3" s="450"/>
      <c r="AN3" s="450"/>
      <c r="AO3" s="450"/>
      <c r="AP3" s="450"/>
      <c r="AQ3" s="450"/>
    </row>
    <row r="4" spans="2:47" ht="15" customHeight="1" x14ac:dyDescent="0.25">
      <c r="B4" s="68" t="s">
        <v>207</v>
      </c>
      <c r="R4" t="s">
        <v>264</v>
      </c>
      <c r="S4" t="s">
        <v>265</v>
      </c>
      <c r="T4" s="117">
        <v>45316</v>
      </c>
      <c r="U4" s="119">
        <v>160000</v>
      </c>
      <c r="V4" s="3" t="s">
        <v>21</v>
      </c>
      <c r="W4" s="3" t="s">
        <v>245</v>
      </c>
      <c r="X4" t="s">
        <v>250</v>
      </c>
      <c r="Y4" s="3">
        <v>2024001957</v>
      </c>
      <c r="Z4" s="3" t="s">
        <v>240</v>
      </c>
      <c r="AB4" s="119">
        <v>0</v>
      </c>
      <c r="AC4" s="119">
        <f>U4-AB4</f>
        <v>160000</v>
      </c>
      <c r="AD4" s="118">
        <v>23.17</v>
      </c>
      <c r="AE4" s="118">
        <v>10</v>
      </c>
      <c r="AF4" s="118">
        <v>3.61</v>
      </c>
      <c r="AG4" s="118">
        <v>36.78</v>
      </c>
      <c r="AH4" s="118">
        <v>33.17</v>
      </c>
      <c r="AI4" s="120">
        <f>(AD4/AH4)</f>
        <v>0.69852276153150439</v>
      </c>
      <c r="AJ4" s="121">
        <f>AC4/AH4</f>
        <v>4823.6358154959298</v>
      </c>
      <c r="AK4" t="s">
        <v>266</v>
      </c>
      <c r="AL4" t="s">
        <v>267</v>
      </c>
    </row>
    <row r="5" spans="2:47" ht="16.5" customHeight="1" thickBot="1" x14ac:dyDescent="0.3">
      <c r="L5" s="447" t="s">
        <v>786</v>
      </c>
      <c r="M5" s="447"/>
      <c r="N5" s="447"/>
      <c r="R5" t="s">
        <v>248</v>
      </c>
      <c r="S5" t="s">
        <v>249</v>
      </c>
      <c r="T5" s="117">
        <v>44887</v>
      </c>
      <c r="U5" s="119">
        <v>439394</v>
      </c>
      <c r="V5" s="3" t="s">
        <v>21</v>
      </c>
      <c r="W5" s="3" t="s">
        <v>238</v>
      </c>
      <c r="X5" t="s">
        <v>250</v>
      </c>
      <c r="Y5" s="3">
        <v>2022030948</v>
      </c>
      <c r="Z5" s="3" t="s">
        <v>240</v>
      </c>
      <c r="AB5" s="119">
        <v>0</v>
      </c>
      <c r="AC5" s="119">
        <f t="shared" ref="AC5:AC10" si="0">U5-AB5</f>
        <v>439394</v>
      </c>
      <c r="AD5" s="118">
        <v>103.43</v>
      </c>
      <c r="AE5" s="118">
        <v>8</v>
      </c>
      <c r="AF5" s="118">
        <v>4.2</v>
      </c>
      <c r="AG5" s="118">
        <v>115.63</v>
      </c>
      <c r="AH5" s="118">
        <v>111.43</v>
      </c>
      <c r="AI5" s="120">
        <f t="shared" ref="AI5:AI10" si="1">(AD5/AH5)</f>
        <v>0.92820604864040201</v>
      </c>
      <c r="AJ5" s="121">
        <f t="shared" ref="AJ5:AJ10" si="2">AC5/AH5</f>
        <v>3943.2289329623977</v>
      </c>
      <c r="AK5" t="s">
        <v>251</v>
      </c>
      <c r="AL5" t="s">
        <v>252</v>
      </c>
    </row>
    <row r="6" spans="2:47" ht="15.75" thickTop="1" x14ac:dyDescent="0.25">
      <c r="D6" s="2"/>
      <c r="E6" s="49" t="s">
        <v>23</v>
      </c>
      <c r="F6" s="7"/>
      <c r="G6" s="8"/>
      <c r="L6" s="447"/>
      <c r="M6" s="447"/>
      <c r="N6" s="447"/>
      <c r="R6" t="s">
        <v>259</v>
      </c>
      <c r="S6" t="s">
        <v>260</v>
      </c>
      <c r="T6" s="117">
        <v>44854</v>
      </c>
      <c r="U6" s="119">
        <v>173700</v>
      </c>
      <c r="V6" s="3" t="s">
        <v>21</v>
      </c>
      <c r="W6" s="3" t="s">
        <v>261</v>
      </c>
      <c r="X6" t="s">
        <v>239</v>
      </c>
      <c r="Y6" s="3">
        <v>2022030231</v>
      </c>
      <c r="Z6" s="3" t="s">
        <v>240</v>
      </c>
      <c r="AB6" s="119">
        <v>0</v>
      </c>
      <c r="AC6" s="119">
        <f t="shared" si="0"/>
        <v>173700</v>
      </c>
      <c r="AD6" s="118">
        <v>34.4</v>
      </c>
      <c r="AE6" s="118">
        <v>3.5</v>
      </c>
      <c r="AF6" s="118">
        <v>0.73</v>
      </c>
      <c r="AG6" s="118">
        <v>38.630000000000003</v>
      </c>
      <c r="AH6" s="118">
        <v>37.9</v>
      </c>
      <c r="AI6" s="120">
        <f t="shared" si="1"/>
        <v>0.90765171503957787</v>
      </c>
      <c r="AJ6" s="121">
        <f t="shared" si="2"/>
        <v>4583.1134564643799</v>
      </c>
      <c r="AK6" t="s">
        <v>262</v>
      </c>
      <c r="AL6" t="s">
        <v>263</v>
      </c>
      <c r="AM6" s="272">
        <f>SUM(AC4:AC6)</f>
        <v>773094</v>
      </c>
      <c r="AN6" s="273">
        <f>SUM(AH4:AH6)</f>
        <v>182.50000000000003</v>
      </c>
      <c r="AO6" s="119">
        <f>AM6/AN6</f>
        <v>4236.1315068493141</v>
      </c>
      <c r="AP6" s="3">
        <v>3</v>
      </c>
      <c r="AQ6" s="176" t="s">
        <v>15</v>
      </c>
      <c r="AU6" s="275"/>
    </row>
    <row r="7" spans="2:47" ht="15.75" x14ac:dyDescent="0.25">
      <c r="B7" s="115" t="s">
        <v>210</v>
      </c>
      <c r="C7" s="46"/>
      <c r="D7" s="13"/>
      <c r="E7" s="136"/>
      <c r="F7" s="136"/>
      <c r="G7" s="137"/>
      <c r="R7" t="s">
        <v>253</v>
      </c>
      <c r="S7" t="s">
        <v>254</v>
      </c>
      <c r="T7" s="117">
        <v>45026</v>
      </c>
      <c r="U7" s="119">
        <v>500000</v>
      </c>
      <c r="V7" s="3" t="s">
        <v>21</v>
      </c>
      <c r="W7" s="3" t="s">
        <v>245</v>
      </c>
      <c r="X7" t="s">
        <v>255</v>
      </c>
      <c r="Y7" s="3">
        <v>2023009974</v>
      </c>
      <c r="Z7" s="3" t="s">
        <v>240</v>
      </c>
      <c r="AA7" t="s">
        <v>256</v>
      </c>
      <c r="AB7" s="119">
        <v>0</v>
      </c>
      <c r="AC7" s="119">
        <f t="shared" si="0"/>
        <v>500000</v>
      </c>
      <c r="AD7" s="118">
        <v>78.349999999999994</v>
      </c>
      <c r="AE7" s="118">
        <v>36.721999999999994</v>
      </c>
      <c r="AF7" s="118">
        <v>9.9480000000000004</v>
      </c>
      <c r="AG7" s="118">
        <v>125.02</v>
      </c>
      <c r="AH7" s="118">
        <v>115.07199999999999</v>
      </c>
      <c r="AI7" s="120">
        <f t="shared" si="1"/>
        <v>0.68087805895439379</v>
      </c>
      <c r="AJ7" s="121">
        <f t="shared" si="2"/>
        <v>4345.1056729699667</v>
      </c>
      <c r="AK7" t="s">
        <v>257</v>
      </c>
      <c r="AL7" t="s">
        <v>258</v>
      </c>
      <c r="AM7" s="272">
        <f>SUM(AC7)</f>
        <v>500000</v>
      </c>
      <c r="AN7" s="273">
        <f>SUM(AH7)</f>
        <v>115.07199999999999</v>
      </c>
      <c r="AO7" s="119">
        <f>AM7/AN7</f>
        <v>4345.1056729699667</v>
      </c>
      <c r="AP7" s="3">
        <v>1</v>
      </c>
      <c r="AQ7" s="176" t="s">
        <v>9</v>
      </c>
    </row>
    <row r="8" spans="2:47" ht="15.75" x14ac:dyDescent="0.25">
      <c r="B8" s="116" t="s">
        <v>830</v>
      </c>
      <c r="C8" s="47"/>
      <c r="D8" s="14"/>
      <c r="E8" s="136" t="s">
        <v>828</v>
      </c>
      <c r="F8" s="136"/>
      <c r="G8" s="137"/>
      <c r="R8" t="s">
        <v>236</v>
      </c>
      <c r="S8" t="s">
        <v>237</v>
      </c>
      <c r="T8" s="117">
        <v>44658</v>
      </c>
      <c r="U8" s="119">
        <v>225000</v>
      </c>
      <c r="V8" s="3" t="s">
        <v>21</v>
      </c>
      <c r="W8" s="3" t="s">
        <v>238</v>
      </c>
      <c r="X8" t="s">
        <v>239</v>
      </c>
      <c r="Y8" s="3">
        <v>2022012072</v>
      </c>
      <c r="Z8" s="3" t="s">
        <v>240</v>
      </c>
      <c r="AB8" s="119">
        <v>0</v>
      </c>
      <c r="AC8" s="119">
        <f t="shared" si="0"/>
        <v>225000</v>
      </c>
      <c r="AD8" s="118">
        <v>73.384</v>
      </c>
      <c r="AE8" s="118">
        <v>0</v>
      </c>
      <c r="AF8" s="118">
        <v>5.4059999999999997</v>
      </c>
      <c r="AG8" s="118">
        <v>78.790000000000006</v>
      </c>
      <c r="AH8" s="118">
        <v>73.384</v>
      </c>
      <c r="AI8" s="120">
        <f t="shared" si="1"/>
        <v>1</v>
      </c>
      <c r="AJ8" s="121">
        <f t="shared" si="2"/>
        <v>3066.0634470729315</v>
      </c>
      <c r="AK8" t="s">
        <v>241</v>
      </c>
      <c r="AL8" t="s">
        <v>242</v>
      </c>
      <c r="AM8" s="272">
        <f>SUM(AC8)</f>
        <v>225000</v>
      </c>
      <c r="AN8" s="273">
        <f>SUM(AH8)</f>
        <v>73.384</v>
      </c>
      <c r="AO8" s="119">
        <f>AM8/AN8</f>
        <v>3066.0634470729315</v>
      </c>
      <c r="AP8" s="3">
        <v>1</v>
      </c>
      <c r="AQ8" s="176" t="s">
        <v>14</v>
      </c>
    </row>
    <row r="9" spans="2:47" ht="16.5" thickBot="1" x14ac:dyDescent="0.3">
      <c r="B9" s="148" t="s">
        <v>843</v>
      </c>
      <c r="C9" s="149"/>
      <c r="D9" s="137"/>
      <c r="E9" s="136"/>
      <c r="F9" s="136" t="s">
        <v>831</v>
      </c>
      <c r="G9" s="137"/>
      <c r="R9" t="s">
        <v>779</v>
      </c>
      <c r="S9" t="s">
        <v>780</v>
      </c>
      <c r="T9" s="117">
        <v>44687</v>
      </c>
      <c r="U9" s="119">
        <v>62500</v>
      </c>
      <c r="V9" s="3" t="s">
        <v>21</v>
      </c>
      <c r="W9" s="3" t="s">
        <v>245</v>
      </c>
      <c r="X9" t="s">
        <v>255</v>
      </c>
      <c r="Y9" s="3">
        <v>2022012072</v>
      </c>
      <c r="Z9" s="3" t="s">
        <v>240</v>
      </c>
      <c r="AA9" t="s">
        <v>781</v>
      </c>
      <c r="AB9" s="119">
        <v>0</v>
      </c>
      <c r="AC9" s="119">
        <f t="shared" si="0"/>
        <v>62500</v>
      </c>
      <c r="AD9" s="118">
        <v>18.96</v>
      </c>
      <c r="AF9" s="118">
        <v>0.55000000000000004</v>
      </c>
      <c r="AG9" s="118">
        <v>19.509999999999998</v>
      </c>
      <c r="AH9" s="118">
        <f>AD9</f>
        <v>18.96</v>
      </c>
      <c r="AI9" s="120">
        <f t="shared" si="1"/>
        <v>1</v>
      </c>
      <c r="AJ9" s="121">
        <f t="shared" si="2"/>
        <v>3296.4135021097045</v>
      </c>
      <c r="AK9" t="s">
        <v>782</v>
      </c>
      <c r="AL9" t="s">
        <v>783</v>
      </c>
      <c r="AM9" s="272">
        <f>SUM(AC9)</f>
        <v>62500</v>
      </c>
      <c r="AN9" s="273">
        <f>SUM(AH9)</f>
        <v>18.96</v>
      </c>
      <c r="AO9" s="119">
        <f>AM9/AN9</f>
        <v>3296.4135021097045</v>
      </c>
      <c r="AP9" s="3">
        <v>1</v>
      </c>
      <c r="AQ9" s="176" t="s">
        <v>4</v>
      </c>
    </row>
    <row r="10" spans="2:47" ht="16.5" customHeight="1" thickTop="1" x14ac:dyDescent="0.25">
      <c r="D10" s="2"/>
      <c r="E10" s="301" t="s">
        <v>829</v>
      </c>
      <c r="F10" s="301"/>
      <c r="G10" s="137"/>
      <c r="H10" s="49" t="s">
        <v>28</v>
      </c>
      <c r="I10" s="7"/>
      <c r="J10" s="7"/>
      <c r="K10" s="7"/>
      <c r="L10" s="30"/>
      <c r="M10" s="50" t="s">
        <v>29</v>
      </c>
      <c r="R10" t="s">
        <v>243</v>
      </c>
      <c r="S10" t="s">
        <v>244</v>
      </c>
      <c r="T10" s="117">
        <v>44837</v>
      </c>
      <c r="U10" s="119">
        <v>51500</v>
      </c>
      <c r="V10" s="3" t="s">
        <v>21</v>
      </c>
      <c r="W10" s="3" t="s">
        <v>245</v>
      </c>
      <c r="X10" t="s">
        <v>239</v>
      </c>
      <c r="Y10" s="3">
        <v>2022026685</v>
      </c>
      <c r="Z10" s="3" t="s">
        <v>240</v>
      </c>
      <c r="AB10" s="119">
        <v>0</v>
      </c>
      <c r="AC10" s="119">
        <f t="shared" si="0"/>
        <v>51500</v>
      </c>
      <c r="AD10" s="118">
        <v>15.25</v>
      </c>
      <c r="AE10" s="118">
        <v>0</v>
      </c>
      <c r="AF10" s="118">
        <v>7.0000000000000007E-2</v>
      </c>
      <c r="AG10" s="118">
        <v>15.32</v>
      </c>
      <c r="AH10" s="118">
        <v>15.25</v>
      </c>
      <c r="AI10" s="120">
        <f t="shared" si="1"/>
        <v>1</v>
      </c>
      <c r="AJ10" s="121">
        <f t="shared" si="2"/>
        <v>3377.0491803278687</v>
      </c>
      <c r="AK10" t="s">
        <v>246</v>
      </c>
      <c r="AL10" t="s">
        <v>247</v>
      </c>
      <c r="AM10" s="272">
        <f>SUM(AC10)</f>
        <v>51500</v>
      </c>
      <c r="AN10" s="273">
        <f>SUM(AH10)</f>
        <v>15.25</v>
      </c>
      <c r="AO10" s="119">
        <f>AM10/AN10</f>
        <v>3377.0491803278687</v>
      </c>
      <c r="AP10" s="3">
        <v>1</v>
      </c>
      <c r="AQ10" s="176" t="s">
        <v>710</v>
      </c>
    </row>
    <row r="11" spans="2:47" ht="16.5" thickBot="1" x14ac:dyDescent="0.3">
      <c r="B11" t="s">
        <v>54</v>
      </c>
      <c r="D11" s="2"/>
      <c r="E11" s="301"/>
      <c r="F11" s="301" t="s">
        <v>844</v>
      </c>
      <c r="G11" s="137"/>
      <c r="H11" s="12" t="s">
        <v>828</v>
      </c>
      <c r="I11" s="12"/>
      <c r="J11" s="12"/>
      <c r="K11" s="12"/>
      <c r="L11" s="17"/>
      <c r="M11" s="55" t="s">
        <v>30</v>
      </c>
      <c r="AC11" s="122">
        <f>SUM(AC4:AC10)</f>
        <v>1612094</v>
      </c>
      <c r="AG11" s="163"/>
      <c r="AH11" s="268">
        <f>SUM(AH4:AH10)</f>
        <v>405.166</v>
      </c>
      <c r="AI11" s="158" t="s">
        <v>554</v>
      </c>
      <c r="AJ11" s="122">
        <f>AVERAGE(AJ4:AJ10)</f>
        <v>3919.2300010575964</v>
      </c>
    </row>
    <row r="12" spans="2:47" ht="16.5" thickTop="1" thickBot="1" x14ac:dyDescent="0.3">
      <c r="B12" s="67" t="s">
        <v>95</v>
      </c>
      <c r="D12" s="2"/>
      <c r="E12" s="136"/>
      <c r="F12" s="136"/>
      <c r="G12" s="137"/>
      <c r="H12" s="281" t="s">
        <v>832</v>
      </c>
      <c r="I12" s="12"/>
      <c r="J12" s="12"/>
      <c r="K12" s="49" t="s">
        <v>52</v>
      </c>
      <c r="L12" s="9"/>
      <c r="M12" s="142"/>
      <c r="AI12" s="317" t="s">
        <v>821</v>
      </c>
      <c r="AJ12" s="318">
        <f>AC11/AH11</f>
        <v>3978.8481758094213</v>
      </c>
    </row>
    <row r="13" spans="2:47" ht="16.5" thickBot="1" x14ac:dyDescent="0.3">
      <c r="D13" s="2"/>
      <c r="E13" s="136"/>
      <c r="F13" s="136"/>
      <c r="G13" s="137"/>
      <c r="H13" s="309" t="s">
        <v>829</v>
      </c>
      <c r="I13" s="297"/>
      <c r="J13" s="12"/>
      <c r="K13" s="276" t="s">
        <v>833</v>
      </c>
      <c r="L13" s="12"/>
      <c r="M13" s="142"/>
      <c r="R13" t="s">
        <v>549</v>
      </c>
      <c r="AI13" s="165" t="s">
        <v>686</v>
      </c>
      <c r="AJ13" s="166">
        <v>4000</v>
      </c>
    </row>
    <row r="14" spans="2:47" ht="16.5" thickBot="1" x14ac:dyDescent="0.3">
      <c r="D14" s="2"/>
      <c r="E14" s="139"/>
      <c r="F14" s="140"/>
      <c r="G14" s="141"/>
      <c r="H14" s="316" t="s">
        <v>838</v>
      </c>
      <c r="I14" s="310"/>
      <c r="J14" s="12"/>
      <c r="K14" s="291" t="s">
        <v>837</v>
      </c>
      <c r="L14" s="63"/>
      <c r="M14" s="142"/>
      <c r="R14" t="s">
        <v>268</v>
      </c>
      <c r="S14" t="s">
        <v>269</v>
      </c>
      <c r="T14" s="117">
        <v>44784</v>
      </c>
      <c r="U14" s="119">
        <v>171200</v>
      </c>
      <c r="V14" s="3" t="s">
        <v>21</v>
      </c>
      <c r="W14" s="3" t="s">
        <v>245</v>
      </c>
      <c r="X14" t="s">
        <v>239</v>
      </c>
      <c r="Y14" s="3">
        <v>2022022016</v>
      </c>
      <c r="Z14" s="3" t="s">
        <v>240</v>
      </c>
      <c r="AB14" s="119">
        <v>0</v>
      </c>
      <c r="AC14" s="119">
        <f t="shared" ref="AC14:AC15" si="3">U14-AB14</f>
        <v>171200</v>
      </c>
      <c r="AD14" s="118">
        <v>25.09</v>
      </c>
      <c r="AE14" s="118">
        <v>0</v>
      </c>
      <c r="AF14" s="118">
        <v>1.66</v>
      </c>
      <c r="AG14" s="118">
        <v>26.75</v>
      </c>
      <c r="AH14" s="118">
        <v>25.09</v>
      </c>
      <c r="AI14" s="120">
        <v>1</v>
      </c>
      <c r="AJ14" s="119">
        <v>6823.4356317257871</v>
      </c>
      <c r="AK14" t="s">
        <v>270</v>
      </c>
      <c r="AL14" t="s">
        <v>271</v>
      </c>
    </row>
    <row r="15" spans="2:47" ht="16.5" thickTop="1" thickBot="1" x14ac:dyDescent="0.3">
      <c r="C15" s="50" t="s">
        <v>24</v>
      </c>
      <c r="D15" s="51" t="s">
        <v>26</v>
      </c>
      <c r="E15" s="52" t="s">
        <v>25</v>
      </c>
      <c r="F15" s="8"/>
      <c r="G15" s="52" t="s">
        <v>27</v>
      </c>
      <c r="H15" s="9"/>
      <c r="I15" s="9"/>
      <c r="J15" s="26"/>
      <c r="K15" s="18"/>
      <c r="L15" s="144"/>
      <c r="M15" s="136"/>
      <c r="N15" s="50" t="s">
        <v>37</v>
      </c>
      <c r="R15" t="s">
        <v>854</v>
      </c>
      <c r="S15" t="s">
        <v>855</v>
      </c>
      <c r="T15" s="117">
        <v>45153</v>
      </c>
      <c r="U15" s="119">
        <v>500000</v>
      </c>
      <c r="V15" s="3" t="s">
        <v>21</v>
      </c>
      <c r="W15" s="3" t="s">
        <v>245</v>
      </c>
      <c r="X15" t="s">
        <v>239</v>
      </c>
      <c r="Y15" s="3">
        <v>2023018331</v>
      </c>
      <c r="Z15" s="3">
        <v>101</v>
      </c>
      <c r="AA15" s="3" t="s">
        <v>856</v>
      </c>
      <c r="AB15" s="119">
        <f>115916+15241+12000</f>
        <v>143157</v>
      </c>
      <c r="AC15" s="119">
        <f t="shared" si="3"/>
        <v>356843</v>
      </c>
      <c r="AD15" s="118">
        <v>68.16</v>
      </c>
      <c r="AE15" s="118">
        <v>3.3</v>
      </c>
      <c r="AF15" s="118">
        <v>4.05</v>
      </c>
      <c r="AG15" s="118">
        <f>SUM(AD15:AF15)</f>
        <v>75.509999999999991</v>
      </c>
      <c r="AH15" s="118">
        <f>SUM(AD15:AE15)</f>
        <v>71.459999999999994</v>
      </c>
      <c r="AI15" s="120">
        <f t="shared" ref="AI15" si="4">(AD15/AH15)</f>
        <v>0.95382031905961384</v>
      </c>
      <c r="AJ15" s="121">
        <f t="shared" ref="AJ15" si="5">AC15/AH15</f>
        <v>4993.6048138818924</v>
      </c>
      <c r="AK15" t="s">
        <v>857</v>
      </c>
      <c r="AL15" t="s">
        <v>858</v>
      </c>
    </row>
    <row r="16" spans="2:47" ht="16.5" customHeight="1" thickTop="1" thickBot="1" x14ac:dyDescent="0.3">
      <c r="C16" s="142"/>
      <c r="D16" s="14"/>
      <c r="E16" s="136"/>
      <c r="F16" s="137"/>
      <c r="G16" s="21"/>
      <c r="H16" s="21"/>
      <c r="I16" s="21"/>
      <c r="J16" s="53" t="s">
        <v>51</v>
      </c>
      <c r="K16" s="10"/>
      <c r="L16" s="136" t="s">
        <v>828</v>
      </c>
      <c r="M16" s="136"/>
      <c r="N16" s="146"/>
      <c r="R16" s="470" t="s">
        <v>842</v>
      </c>
      <c r="S16" s="470"/>
      <c r="T16" s="470"/>
      <c r="U16" s="252" t="s">
        <v>787</v>
      </c>
      <c r="V16" s="229"/>
      <c r="W16" s="229"/>
      <c r="X16" s="12"/>
      <c r="Y16" s="229"/>
      <c r="Z16" s="229"/>
      <c r="AA16" s="12"/>
      <c r="AB16" s="228"/>
      <c r="AC16" s="228"/>
      <c r="AD16" s="230"/>
      <c r="AE16" s="230"/>
      <c r="AF16" s="230"/>
      <c r="AG16" s="230"/>
      <c r="AH16" s="230"/>
      <c r="AI16" s="231"/>
      <c r="AJ16" s="228"/>
      <c r="AK16" s="12"/>
      <c r="AL16" s="12"/>
    </row>
    <row r="17" spans="3:43" ht="16.5" customHeight="1" thickTop="1" thickBot="1" x14ac:dyDescent="0.3">
      <c r="C17" s="142" t="s">
        <v>828</v>
      </c>
      <c r="D17" s="14" t="s">
        <v>828</v>
      </c>
      <c r="E17" s="136" t="s">
        <v>828</v>
      </c>
      <c r="F17" s="136"/>
      <c r="G17" s="5"/>
      <c r="H17" s="48" t="s">
        <v>828</v>
      </c>
      <c r="I17" s="21"/>
      <c r="J17" s="361" t="s">
        <v>852</v>
      </c>
      <c r="K17" s="27" t="s">
        <v>853</v>
      </c>
      <c r="L17" s="136"/>
      <c r="M17" s="279" t="s">
        <v>831</v>
      </c>
      <c r="N17" s="146" t="s">
        <v>828</v>
      </c>
      <c r="R17" s="470"/>
      <c r="S17" s="470"/>
      <c r="T17" s="470"/>
      <c r="U17" s="452" t="s">
        <v>219</v>
      </c>
      <c r="V17" s="452" t="s">
        <v>220</v>
      </c>
      <c r="W17" s="452" t="s">
        <v>221</v>
      </c>
      <c r="X17" s="452" t="s">
        <v>222</v>
      </c>
      <c r="Y17" s="452" t="s">
        <v>231</v>
      </c>
      <c r="Z17" s="452" t="s">
        <v>553</v>
      </c>
      <c r="AA17" s="452" t="s">
        <v>232</v>
      </c>
      <c r="AB17" s="452" t="s">
        <v>223</v>
      </c>
      <c r="AC17" s="452" t="s">
        <v>224</v>
      </c>
      <c r="AD17" s="452" t="s">
        <v>225</v>
      </c>
      <c r="AE17" s="452" t="s">
        <v>226</v>
      </c>
      <c r="AF17" s="452" t="s">
        <v>227</v>
      </c>
      <c r="AG17" s="452" t="s">
        <v>228</v>
      </c>
      <c r="AH17" s="452" t="s">
        <v>229</v>
      </c>
      <c r="AI17" s="452" t="s">
        <v>547</v>
      </c>
      <c r="AJ17" s="452" t="s">
        <v>548</v>
      </c>
      <c r="AK17" s="452" t="s">
        <v>234</v>
      </c>
      <c r="AL17" s="452" t="s">
        <v>235</v>
      </c>
    </row>
    <row r="18" spans="3:43" ht="15.75" customHeight="1" thickTop="1" x14ac:dyDescent="0.25">
      <c r="C18" s="280" t="s">
        <v>832</v>
      </c>
      <c r="D18" s="282" t="s">
        <v>831</v>
      </c>
      <c r="E18" s="136"/>
      <c r="F18" s="136" t="s">
        <v>831</v>
      </c>
      <c r="G18" s="137"/>
      <c r="H18" s="283" t="s">
        <v>831</v>
      </c>
      <c r="I18" s="49" t="s">
        <v>49</v>
      </c>
      <c r="J18" s="9"/>
      <c r="K18" s="13"/>
      <c r="L18" s="301" t="s">
        <v>829</v>
      </c>
      <c r="M18" s="294"/>
      <c r="N18" s="280" t="s">
        <v>832</v>
      </c>
      <c r="R18" s="223"/>
      <c r="S18" s="223"/>
      <c r="T18" s="223"/>
      <c r="U18" s="452"/>
      <c r="V18" s="452" t="s">
        <v>220</v>
      </c>
      <c r="W18" s="452" t="s">
        <v>221</v>
      </c>
      <c r="X18" s="452" t="s">
        <v>222</v>
      </c>
      <c r="Y18" s="452" t="s">
        <v>231</v>
      </c>
      <c r="Z18" s="452" t="s">
        <v>233</v>
      </c>
      <c r="AA18" s="452" t="s">
        <v>232</v>
      </c>
      <c r="AB18" s="452" t="s">
        <v>223</v>
      </c>
      <c r="AC18" s="452" t="s">
        <v>224</v>
      </c>
      <c r="AD18" s="452" t="s">
        <v>225</v>
      </c>
      <c r="AE18" s="452" t="s">
        <v>226</v>
      </c>
      <c r="AF18" s="452" t="s">
        <v>227</v>
      </c>
      <c r="AG18" s="452" t="s">
        <v>228</v>
      </c>
      <c r="AH18" s="452" t="s">
        <v>229</v>
      </c>
      <c r="AI18" s="452" t="s">
        <v>547</v>
      </c>
      <c r="AJ18" s="452" t="s">
        <v>548</v>
      </c>
      <c r="AK18" s="452" t="s">
        <v>234</v>
      </c>
      <c r="AL18" s="452" t="s">
        <v>235</v>
      </c>
      <c r="AM18" s="450" t="s">
        <v>823</v>
      </c>
      <c r="AN18" s="450" t="s">
        <v>824</v>
      </c>
      <c r="AO18" s="450" t="s">
        <v>825</v>
      </c>
      <c r="AP18" s="450" t="s">
        <v>826</v>
      </c>
      <c r="AQ18" s="450" t="s">
        <v>827</v>
      </c>
    </row>
    <row r="19" spans="3:43" ht="15" customHeight="1" x14ac:dyDescent="0.25">
      <c r="C19" s="293" t="s">
        <v>829</v>
      </c>
      <c r="D19" s="298" t="s">
        <v>829</v>
      </c>
      <c r="E19" s="301" t="s">
        <v>829</v>
      </c>
      <c r="F19" s="301"/>
      <c r="G19" s="290"/>
      <c r="H19" s="302" t="s">
        <v>829</v>
      </c>
      <c r="I19" s="54" t="s">
        <v>50</v>
      </c>
      <c r="J19" s="9"/>
      <c r="K19" s="13"/>
      <c r="L19" s="301"/>
      <c r="M19" s="294" t="s">
        <v>844</v>
      </c>
      <c r="N19" s="293" t="s">
        <v>829</v>
      </c>
      <c r="R19" s="154" t="s">
        <v>216</v>
      </c>
      <c r="S19" s="154" t="s">
        <v>217</v>
      </c>
      <c r="T19" s="154" t="s">
        <v>218</v>
      </c>
      <c r="U19" s="452"/>
      <c r="V19" s="452"/>
      <c r="W19" s="452"/>
      <c r="X19" s="452" t="s">
        <v>222</v>
      </c>
      <c r="Y19" s="452"/>
      <c r="Z19" s="452"/>
      <c r="AA19" s="452"/>
      <c r="AB19" s="452" t="s">
        <v>223</v>
      </c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0"/>
      <c r="AN19" s="450"/>
      <c r="AO19" s="450"/>
      <c r="AP19" s="450"/>
      <c r="AQ19" s="450"/>
    </row>
    <row r="20" spans="3:43" ht="15.75" x14ac:dyDescent="0.25">
      <c r="C20" s="295" t="s">
        <v>844</v>
      </c>
      <c r="D20" s="307" t="s">
        <v>838</v>
      </c>
      <c r="E20" s="301"/>
      <c r="F20" s="301" t="s">
        <v>844</v>
      </c>
      <c r="G20" s="290"/>
      <c r="H20" s="302" t="s">
        <v>839</v>
      </c>
      <c r="I20" s="28" t="s">
        <v>828</v>
      </c>
      <c r="J20" s="21"/>
      <c r="K20" s="13"/>
      <c r="L20" s="145"/>
      <c r="M20" s="137"/>
      <c r="N20" s="296" t="s">
        <v>844</v>
      </c>
      <c r="R20" t="s">
        <v>355</v>
      </c>
      <c r="S20" t="s">
        <v>356</v>
      </c>
      <c r="T20" s="117">
        <v>44887</v>
      </c>
      <c r="U20" s="119">
        <v>1000000</v>
      </c>
      <c r="V20" s="3" t="s">
        <v>21</v>
      </c>
      <c r="W20" s="3" t="s">
        <v>245</v>
      </c>
      <c r="X20" t="s">
        <v>239</v>
      </c>
      <c r="Y20" s="3">
        <v>2022031785</v>
      </c>
      <c r="Z20" s="3" t="s">
        <v>240</v>
      </c>
      <c r="AB20" s="119">
        <v>0</v>
      </c>
      <c r="AC20" s="119">
        <f>U20-AB20</f>
        <v>1000000</v>
      </c>
      <c r="AD20" s="118">
        <v>148.83000000000001</v>
      </c>
      <c r="AE20" s="118">
        <v>0</v>
      </c>
      <c r="AF20" s="118">
        <v>1.88</v>
      </c>
      <c r="AG20" s="118">
        <v>150.71</v>
      </c>
      <c r="AH20" s="118">
        <v>148.83000000000001</v>
      </c>
      <c r="AI20" s="120">
        <f>(AD20/AH20)</f>
        <v>1</v>
      </c>
      <c r="AJ20" s="121">
        <f>AC20/AH20</f>
        <v>6719.0754552173612</v>
      </c>
      <c r="AK20" t="s">
        <v>357</v>
      </c>
      <c r="AL20" t="s">
        <v>358</v>
      </c>
      <c r="AM20" s="272">
        <f>SUM(AC20)</f>
        <v>1000000</v>
      </c>
      <c r="AN20" s="273">
        <f>SUM(AH20)</f>
        <v>148.83000000000001</v>
      </c>
      <c r="AO20" s="119">
        <f>AM20/AN20</f>
        <v>6719.0754552173612</v>
      </c>
      <c r="AP20" s="3">
        <v>1</v>
      </c>
      <c r="AQ20" s="176" t="s">
        <v>11</v>
      </c>
    </row>
    <row r="21" spans="3:43" ht="15.75" x14ac:dyDescent="0.25">
      <c r="C21" s="308"/>
      <c r="D21" s="60"/>
      <c r="E21" s="149"/>
      <c r="F21" s="149"/>
      <c r="G21" s="290"/>
      <c r="H21" s="21"/>
      <c r="I21" s="289"/>
      <c r="J21" s="233" t="s">
        <v>836</v>
      </c>
      <c r="K21" s="13"/>
      <c r="L21" s="136"/>
      <c r="M21" s="137"/>
      <c r="N21" s="146"/>
      <c r="R21" t="s">
        <v>316</v>
      </c>
      <c r="S21" t="s">
        <v>317</v>
      </c>
      <c r="T21" s="117">
        <v>44924</v>
      </c>
      <c r="U21" s="119">
        <v>450000</v>
      </c>
      <c r="V21" s="3" t="s">
        <v>21</v>
      </c>
      <c r="W21" s="3" t="s">
        <v>245</v>
      </c>
      <c r="X21" t="s">
        <v>239</v>
      </c>
      <c r="Y21" s="3">
        <v>2023000183</v>
      </c>
      <c r="Z21" s="3" t="s">
        <v>240</v>
      </c>
      <c r="AB21" s="119">
        <v>0</v>
      </c>
      <c r="AC21" s="119">
        <f t="shared" ref="AC21:AC48" si="6">U21-AB21</f>
        <v>450000</v>
      </c>
      <c r="AD21" s="118">
        <v>71.680000000000007</v>
      </c>
      <c r="AE21" s="118">
        <v>11.39</v>
      </c>
      <c r="AF21" s="118">
        <v>6.77</v>
      </c>
      <c r="AG21" s="118">
        <v>89.84</v>
      </c>
      <c r="AH21" s="118">
        <v>83.070000000000007</v>
      </c>
      <c r="AI21" s="120">
        <f>(AD21/AH21)</f>
        <v>0.86288672204165162</v>
      </c>
      <c r="AJ21" s="121">
        <f t="shared" ref="AJ21:AJ48" si="7">AC21/AH21</f>
        <v>5417.1180931744311</v>
      </c>
      <c r="AK21" t="s">
        <v>318</v>
      </c>
      <c r="AL21" t="s">
        <v>319</v>
      </c>
    </row>
    <row r="22" spans="3:43" ht="15.75" x14ac:dyDescent="0.25">
      <c r="C22" s="143"/>
      <c r="D22" s="14"/>
      <c r="E22" s="136"/>
      <c r="F22" s="136"/>
      <c r="G22" s="137"/>
      <c r="H22" s="21"/>
      <c r="I22" s="303" t="s">
        <v>829</v>
      </c>
      <c r="J22" s="302"/>
      <c r="K22" s="304"/>
      <c r="L22" s="136"/>
      <c r="M22" s="137"/>
      <c r="N22" s="147"/>
      <c r="R22" t="s">
        <v>377</v>
      </c>
      <c r="S22" t="s">
        <v>378</v>
      </c>
      <c r="T22" s="117">
        <v>44798</v>
      </c>
      <c r="U22" s="119">
        <v>150000</v>
      </c>
      <c r="V22" s="3" t="s">
        <v>21</v>
      </c>
      <c r="W22" s="3" t="s">
        <v>245</v>
      </c>
      <c r="X22" t="s">
        <v>239</v>
      </c>
      <c r="Y22" s="3">
        <v>2022023190</v>
      </c>
      <c r="Z22" s="3" t="s">
        <v>240</v>
      </c>
      <c r="AB22" s="119">
        <v>0</v>
      </c>
      <c r="AC22" s="119">
        <f t="shared" si="6"/>
        <v>150000</v>
      </c>
      <c r="AD22" s="118">
        <v>18.809999999999999</v>
      </c>
      <c r="AE22" s="118">
        <v>0</v>
      </c>
      <c r="AF22" s="118">
        <v>2.56</v>
      </c>
      <c r="AG22" s="118">
        <v>21.37</v>
      </c>
      <c r="AH22" s="118">
        <v>18.809999999999999</v>
      </c>
      <c r="AI22" s="120">
        <f t="shared" ref="AI22:AI48" si="8">(AD22/AH22)</f>
        <v>1</v>
      </c>
      <c r="AJ22" s="121">
        <f t="shared" si="7"/>
        <v>7974.4816586921852</v>
      </c>
      <c r="AK22" t="s">
        <v>379</v>
      </c>
      <c r="AL22" t="s">
        <v>380</v>
      </c>
    </row>
    <row r="23" spans="3:43" ht="16.5" thickBot="1" x14ac:dyDescent="0.3">
      <c r="C23" s="142"/>
      <c r="D23" s="14"/>
      <c r="E23" s="138"/>
      <c r="F23" s="136"/>
      <c r="G23" s="136"/>
      <c r="H23" s="111"/>
      <c r="I23" s="305"/>
      <c r="J23" s="315" t="s">
        <v>839</v>
      </c>
      <c r="K23" s="306"/>
      <c r="L23" s="136"/>
      <c r="M23" s="137"/>
      <c r="N23" s="142"/>
      <c r="R23" t="s">
        <v>370</v>
      </c>
      <c r="S23" t="s">
        <v>371</v>
      </c>
      <c r="T23" s="117">
        <v>44677</v>
      </c>
      <c r="U23" s="119">
        <v>195000</v>
      </c>
      <c r="V23" s="3" t="s">
        <v>21</v>
      </c>
      <c r="W23" s="3" t="s">
        <v>245</v>
      </c>
      <c r="X23" t="s">
        <v>239</v>
      </c>
      <c r="Y23" s="3">
        <v>2022013317</v>
      </c>
      <c r="Z23" s="3" t="s">
        <v>240</v>
      </c>
      <c r="AB23" s="119">
        <v>0</v>
      </c>
      <c r="AC23" s="119">
        <f t="shared" si="6"/>
        <v>195000</v>
      </c>
      <c r="AD23" s="118">
        <v>27.31</v>
      </c>
      <c r="AE23" s="118">
        <v>0</v>
      </c>
      <c r="AF23" s="118">
        <v>3.41</v>
      </c>
      <c r="AG23" s="118">
        <v>30.72</v>
      </c>
      <c r="AH23" s="118">
        <v>27.31</v>
      </c>
      <c r="AI23" s="120">
        <f t="shared" si="8"/>
        <v>1</v>
      </c>
      <c r="AJ23" s="121">
        <f t="shared" si="7"/>
        <v>7140.2416697180524</v>
      </c>
      <c r="AK23" t="s">
        <v>372</v>
      </c>
      <c r="AL23" t="s">
        <v>373</v>
      </c>
    </row>
    <row r="24" spans="3:43" ht="15.75" thickTop="1" x14ac:dyDescent="0.25">
      <c r="C24" s="50" t="s">
        <v>31</v>
      </c>
      <c r="D24" s="51" t="s">
        <v>32</v>
      </c>
      <c r="E24" s="56" t="s">
        <v>33</v>
      </c>
      <c r="F24" s="8"/>
      <c r="G24" s="56" t="s">
        <v>34</v>
      </c>
      <c r="H24" s="9"/>
      <c r="I24" s="8"/>
      <c r="J24" s="20"/>
      <c r="K24" s="56" t="s">
        <v>35</v>
      </c>
      <c r="L24" s="7"/>
      <c r="M24" s="8"/>
      <c r="N24" s="50" t="s">
        <v>36</v>
      </c>
      <c r="R24" t="s">
        <v>284</v>
      </c>
      <c r="S24" t="s">
        <v>285</v>
      </c>
      <c r="T24" s="117">
        <v>44854</v>
      </c>
      <c r="U24" s="119">
        <v>144000</v>
      </c>
      <c r="V24" s="3" t="s">
        <v>21</v>
      </c>
      <c r="W24" s="3" t="s">
        <v>245</v>
      </c>
      <c r="X24" t="s">
        <v>239</v>
      </c>
      <c r="Y24" s="3">
        <v>2022028056</v>
      </c>
      <c r="Z24" s="3" t="s">
        <v>240</v>
      </c>
      <c r="AB24" s="119">
        <v>0</v>
      </c>
      <c r="AC24" s="119">
        <f t="shared" si="6"/>
        <v>144000</v>
      </c>
      <c r="AD24" s="118">
        <v>31.33</v>
      </c>
      <c r="AE24" s="118">
        <v>1</v>
      </c>
      <c r="AF24" s="118">
        <v>4.3499999999999996</v>
      </c>
      <c r="AG24" s="118">
        <v>36.68</v>
      </c>
      <c r="AH24" s="118">
        <v>32.33</v>
      </c>
      <c r="AI24" s="120">
        <f t="shared" si="8"/>
        <v>0.96906897618311161</v>
      </c>
      <c r="AJ24" s="121">
        <f t="shared" si="7"/>
        <v>4454.0674296319212</v>
      </c>
      <c r="AK24" t="s">
        <v>286</v>
      </c>
      <c r="AL24" t="s">
        <v>287</v>
      </c>
      <c r="AM24" s="272">
        <f>SUM(AC21:AC24)</f>
        <v>939000</v>
      </c>
      <c r="AN24" s="273">
        <f>SUM(AH21:AH24)</f>
        <v>161.51999999999998</v>
      </c>
      <c r="AO24" s="119">
        <f>AM24/AN24</f>
        <v>5813.521545319466</v>
      </c>
      <c r="AP24" s="3">
        <v>4</v>
      </c>
      <c r="AQ24" s="176" t="s">
        <v>13</v>
      </c>
    </row>
    <row r="25" spans="3:43" x14ac:dyDescent="0.25">
      <c r="C25" s="142"/>
      <c r="D25" s="137"/>
      <c r="E25" s="12"/>
      <c r="F25" s="14"/>
      <c r="G25" s="21"/>
      <c r="H25" s="21"/>
      <c r="I25" s="4"/>
      <c r="J25" s="14"/>
      <c r="K25" s="12"/>
      <c r="L25" s="12"/>
      <c r="M25" s="14"/>
      <c r="N25" s="142"/>
      <c r="R25" t="s">
        <v>344</v>
      </c>
      <c r="S25" t="s">
        <v>293</v>
      </c>
      <c r="T25" s="117">
        <v>45229</v>
      </c>
      <c r="U25" s="119">
        <v>210000</v>
      </c>
      <c r="V25" s="3" t="s">
        <v>21</v>
      </c>
      <c r="W25" s="3" t="s">
        <v>245</v>
      </c>
      <c r="X25" t="s">
        <v>239</v>
      </c>
      <c r="Y25" s="3">
        <v>2023023915</v>
      </c>
      <c r="Z25" s="3" t="s">
        <v>240</v>
      </c>
      <c r="AB25" s="119">
        <v>0</v>
      </c>
      <c r="AC25" s="119">
        <f t="shared" si="6"/>
        <v>210000</v>
      </c>
      <c r="AD25" s="118">
        <v>32.112000000000002</v>
      </c>
      <c r="AE25" s="118">
        <v>0</v>
      </c>
      <c r="AF25" s="118">
        <v>4.5179999999999998</v>
      </c>
      <c r="AG25" s="118">
        <v>36.630000000000003</v>
      </c>
      <c r="AH25" s="118">
        <v>32.112000000000002</v>
      </c>
      <c r="AI25" s="120">
        <f t="shared" si="8"/>
        <v>1</v>
      </c>
      <c r="AJ25" s="121">
        <f t="shared" si="7"/>
        <v>6539.6113602391624</v>
      </c>
      <c r="AK25" t="s">
        <v>345</v>
      </c>
      <c r="AL25" t="s">
        <v>346</v>
      </c>
    </row>
    <row r="26" spans="3:43" x14ac:dyDescent="0.25">
      <c r="C26" s="142" t="s">
        <v>828</v>
      </c>
      <c r="D26" s="137" t="s">
        <v>828</v>
      </c>
      <c r="E26" s="12" t="s">
        <v>828</v>
      </c>
      <c r="F26" s="14"/>
      <c r="G26" s="277" t="s">
        <v>828</v>
      </c>
      <c r="H26" s="4"/>
      <c r="I26" s="12"/>
      <c r="J26" s="14"/>
      <c r="K26" s="12" t="s">
        <v>828</v>
      </c>
      <c r="L26" s="12"/>
      <c r="M26" s="14"/>
      <c r="N26" s="142" t="s">
        <v>828</v>
      </c>
      <c r="R26" t="s">
        <v>292</v>
      </c>
      <c r="S26" t="s">
        <v>293</v>
      </c>
      <c r="T26" s="117">
        <v>44673</v>
      </c>
      <c r="U26" s="119">
        <v>55000</v>
      </c>
      <c r="V26" s="3" t="s">
        <v>21</v>
      </c>
      <c r="W26" s="3" t="s">
        <v>245</v>
      </c>
      <c r="X26" t="s">
        <v>239</v>
      </c>
      <c r="Y26" s="3">
        <v>2022014932</v>
      </c>
      <c r="Z26" s="3" t="s">
        <v>240</v>
      </c>
      <c r="AB26" s="119">
        <v>0</v>
      </c>
      <c r="AC26" s="119">
        <f t="shared" si="6"/>
        <v>55000</v>
      </c>
      <c r="AD26" s="118">
        <v>11.17</v>
      </c>
      <c r="AE26" s="118">
        <v>1</v>
      </c>
      <c r="AF26" s="118">
        <v>0.92</v>
      </c>
      <c r="AG26" s="118">
        <v>13.09</v>
      </c>
      <c r="AH26" s="118">
        <v>12.17</v>
      </c>
      <c r="AI26" s="120">
        <f t="shared" si="8"/>
        <v>0.9178307313064914</v>
      </c>
      <c r="AJ26" s="121">
        <f t="shared" si="7"/>
        <v>4519.3097781429742</v>
      </c>
      <c r="AK26" t="s">
        <v>294</v>
      </c>
      <c r="AL26" t="s">
        <v>295</v>
      </c>
    </row>
    <row r="27" spans="3:43" x14ac:dyDescent="0.25">
      <c r="C27" s="286" t="s">
        <v>834</v>
      </c>
      <c r="D27" s="285" t="s">
        <v>834</v>
      </c>
      <c r="E27" s="12"/>
      <c r="F27" s="14" t="s">
        <v>831</v>
      </c>
      <c r="G27" s="13" t="s">
        <v>835</v>
      </c>
      <c r="H27" s="57" t="s">
        <v>48</v>
      </c>
      <c r="I27" s="40"/>
      <c r="J27" s="31"/>
      <c r="K27" s="12"/>
      <c r="L27" s="12" t="s">
        <v>835</v>
      </c>
      <c r="M27" s="14"/>
      <c r="N27" s="280" t="s">
        <v>832</v>
      </c>
      <c r="R27" t="s">
        <v>327</v>
      </c>
      <c r="S27" t="s">
        <v>328</v>
      </c>
      <c r="T27" s="117">
        <v>45321</v>
      </c>
      <c r="U27" s="119">
        <v>235000</v>
      </c>
      <c r="V27" s="3" t="s">
        <v>21</v>
      </c>
      <c r="W27" s="3" t="s">
        <v>245</v>
      </c>
      <c r="X27" t="s">
        <v>239</v>
      </c>
      <c r="Y27" s="3">
        <v>2024002030</v>
      </c>
      <c r="Z27" s="3" t="s">
        <v>240</v>
      </c>
      <c r="AB27" s="119">
        <v>0</v>
      </c>
      <c r="AC27" s="119">
        <f t="shared" si="6"/>
        <v>235000</v>
      </c>
      <c r="AD27" s="118">
        <v>34.630000000000003</v>
      </c>
      <c r="AE27" s="118">
        <v>3.85</v>
      </c>
      <c r="AF27" s="118">
        <v>0.38</v>
      </c>
      <c r="AG27" s="118">
        <v>38.86</v>
      </c>
      <c r="AH27" s="118">
        <v>38.480000000000004</v>
      </c>
      <c r="AI27" s="120">
        <f t="shared" si="8"/>
        <v>0.89994802494802495</v>
      </c>
      <c r="AJ27" s="121">
        <f t="shared" si="7"/>
        <v>6107.0686070686061</v>
      </c>
      <c r="AK27" t="s">
        <v>329</v>
      </c>
      <c r="AL27" t="s">
        <v>330</v>
      </c>
      <c r="AM27" s="272">
        <f>SUM(AC25:AC27)</f>
        <v>500000</v>
      </c>
      <c r="AN27" s="273">
        <f>SUM(AH25:AH27)</f>
        <v>82.762</v>
      </c>
      <c r="AO27" s="119">
        <f>AM27/AN27</f>
        <v>6041.4199753510065</v>
      </c>
      <c r="AP27" s="3">
        <v>3</v>
      </c>
      <c r="AQ27" s="176" t="s">
        <v>6</v>
      </c>
    </row>
    <row r="28" spans="3:43" ht="15.75" x14ac:dyDescent="0.25">
      <c r="C28" s="293" t="s">
        <v>829</v>
      </c>
      <c r="D28" s="294" t="s">
        <v>829</v>
      </c>
      <c r="E28" s="297" t="s">
        <v>829</v>
      </c>
      <c r="F28" s="298"/>
      <c r="G28" s="64" t="s">
        <v>829</v>
      </c>
      <c r="H28" s="12" t="s">
        <v>828</v>
      </c>
      <c r="I28" s="12"/>
      <c r="J28" s="14"/>
      <c r="K28" s="297" t="s">
        <v>829</v>
      </c>
      <c r="L28" s="297"/>
      <c r="M28" s="298"/>
      <c r="N28" s="293" t="s">
        <v>829</v>
      </c>
      <c r="R28" t="s">
        <v>288</v>
      </c>
      <c r="S28" t="s">
        <v>289</v>
      </c>
      <c r="T28" s="117">
        <v>44802</v>
      </c>
      <c r="U28" s="119">
        <v>175000</v>
      </c>
      <c r="V28" s="3" t="s">
        <v>21</v>
      </c>
      <c r="W28" s="3" t="s">
        <v>245</v>
      </c>
      <c r="X28" t="s">
        <v>239</v>
      </c>
      <c r="Y28" s="3">
        <v>2022023610</v>
      </c>
      <c r="Z28" s="3" t="s">
        <v>240</v>
      </c>
      <c r="AB28" s="119">
        <v>0</v>
      </c>
      <c r="AC28" s="119">
        <f t="shared" si="6"/>
        <v>175000</v>
      </c>
      <c r="AD28" s="118">
        <v>36.659999999999997</v>
      </c>
      <c r="AE28" s="118">
        <v>2.25</v>
      </c>
      <c r="AF28" s="118">
        <v>1</v>
      </c>
      <c r="AG28" s="118">
        <v>39.909999999999997</v>
      </c>
      <c r="AH28" s="118">
        <v>38.909999999999997</v>
      </c>
      <c r="AI28" s="120">
        <f t="shared" si="8"/>
        <v>0.94217424826522744</v>
      </c>
      <c r="AJ28" s="121">
        <f t="shared" si="7"/>
        <v>4497.5584682600875</v>
      </c>
      <c r="AK28" t="s">
        <v>290</v>
      </c>
      <c r="AL28" t="s">
        <v>291</v>
      </c>
    </row>
    <row r="29" spans="3:43" ht="15.75" x14ac:dyDescent="0.25">
      <c r="C29" s="295" t="s">
        <v>844</v>
      </c>
      <c r="D29" s="296" t="s">
        <v>844</v>
      </c>
      <c r="E29" s="297"/>
      <c r="F29" s="298" t="s">
        <v>838</v>
      </c>
      <c r="G29" s="315" t="s">
        <v>839</v>
      </c>
      <c r="H29" s="281" t="s">
        <v>834</v>
      </c>
      <c r="I29" s="12"/>
      <c r="J29" s="14"/>
      <c r="K29" s="297"/>
      <c r="L29" s="300" t="s">
        <v>838</v>
      </c>
      <c r="M29" s="298"/>
      <c r="N29" s="296" t="s">
        <v>844</v>
      </c>
      <c r="R29" t="s">
        <v>320</v>
      </c>
      <c r="S29" t="s">
        <v>321</v>
      </c>
      <c r="T29" s="117">
        <v>45380</v>
      </c>
      <c r="U29" s="119">
        <v>70000</v>
      </c>
      <c r="V29" s="3" t="s">
        <v>21</v>
      </c>
      <c r="W29" s="3" t="s">
        <v>238</v>
      </c>
      <c r="X29" t="s">
        <v>239</v>
      </c>
      <c r="Y29" s="3">
        <v>2024005729</v>
      </c>
      <c r="Z29" s="3" t="s">
        <v>240</v>
      </c>
      <c r="AB29" s="119">
        <v>0</v>
      </c>
      <c r="AC29" s="119">
        <f t="shared" si="6"/>
        <v>70000</v>
      </c>
      <c r="AD29" s="118">
        <v>6.95</v>
      </c>
      <c r="AE29" s="118">
        <v>5.67</v>
      </c>
      <c r="AF29" s="118">
        <v>2.06</v>
      </c>
      <c r="AG29" s="118">
        <v>14.68</v>
      </c>
      <c r="AH29" s="118">
        <v>12.620000000000001</v>
      </c>
      <c r="AI29" s="120">
        <f t="shared" si="8"/>
        <v>0.55071315372424723</v>
      </c>
      <c r="AJ29" s="121">
        <f t="shared" si="7"/>
        <v>5546.7511885895401</v>
      </c>
      <c r="AK29" t="s">
        <v>322</v>
      </c>
      <c r="AL29" t="s">
        <v>323</v>
      </c>
    </row>
    <row r="30" spans="3:43" ht="15.75" x14ac:dyDescent="0.25">
      <c r="C30" s="150"/>
      <c r="D30" s="292"/>
      <c r="E30" s="12"/>
      <c r="F30" s="14"/>
      <c r="G30" s="13"/>
      <c r="H30" s="297" t="s">
        <v>829</v>
      </c>
      <c r="I30" s="299"/>
      <c r="J30" s="14"/>
      <c r="K30" s="12"/>
      <c r="L30" s="12"/>
      <c r="M30" s="14"/>
      <c r="N30" s="142"/>
      <c r="R30" t="s">
        <v>281</v>
      </c>
      <c r="S30" t="s">
        <v>237</v>
      </c>
      <c r="T30" s="117">
        <v>44820</v>
      </c>
      <c r="U30" s="119">
        <v>64900</v>
      </c>
      <c r="V30" s="3" t="s">
        <v>21</v>
      </c>
      <c r="W30" s="3" t="s">
        <v>245</v>
      </c>
      <c r="X30" t="s">
        <v>239</v>
      </c>
      <c r="Y30" s="3">
        <v>2022025400</v>
      </c>
      <c r="Z30" s="3" t="s">
        <v>240</v>
      </c>
      <c r="AB30" s="119">
        <v>0</v>
      </c>
      <c r="AC30" s="119">
        <f t="shared" si="6"/>
        <v>64900</v>
      </c>
      <c r="AD30" s="118">
        <v>15.03</v>
      </c>
      <c r="AE30" s="118">
        <v>0</v>
      </c>
      <c r="AF30" s="118">
        <v>1.1399999999999999</v>
      </c>
      <c r="AG30" s="118">
        <v>16.170000000000002</v>
      </c>
      <c r="AH30" s="118">
        <v>15.03</v>
      </c>
      <c r="AI30" s="120">
        <f t="shared" si="8"/>
        <v>1</v>
      </c>
      <c r="AJ30" s="121">
        <f t="shared" si="7"/>
        <v>4318.030605455755</v>
      </c>
      <c r="AK30" t="s">
        <v>282</v>
      </c>
      <c r="AL30" t="s">
        <v>283</v>
      </c>
    </row>
    <row r="31" spans="3:43" ht="15" customHeight="1" thickBot="1" x14ac:dyDescent="0.3">
      <c r="C31" s="143"/>
      <c r="D31" s="151"/>
      <c r="E31" s="12"/>
      <c r="F31" s="19"/>
      <c r="G31" s="13"/>
      <c r="H31" s="300" t="s">
        <v>838</v>
      </c>
      <c r="I31" s="299"/>
      <c r="J31" s="14"/>
      <c r="K31" s="12"/>
      <c r="L31" s="12"/>
      <c r="M31" s="14"/>
      <c r="N31" s="142"/>
      <c r="R31" t="s">
        <v>312</v>
      </c>
      <c r="S31" t="s">
        <v>313</v>
      </c>
      <c r="T31" s="117">
        <v>44945</v>
      </c>
      <c r="U31" s="119">
        <v>191500</v>
      </c>
      <c r="V31" s="3" t="s">
        <v>21</v>
      </c>
      <c r="W31" s="3" t="s">
        <v>245</v>
      </c>
      <c r="X31" t="s">
        <v>239</v>
      </c>
      <c r="Y31" s="3">
        <v>2023001252</v>
      </c>
      <c r="Z31" s="3" t="s">
        <v>240</v>
      </c>
      <c r="AB31" s="119">
        <v>0</v>
      </c>
      <c r="AC31" s="119">
        <f t="shared" si="6"/>
        <v>191500</v>
      </c>
      <c r="AD31" s="118">
        <v>32.43</v>
      </c>
      <c r="AE31" s="118">
        <v>3.2</v>
      </c>
      <c r="AF31" s="118">
        <v>2.63</v>
      </c>
      <c r="AG31" s="118">
        <v>38.26</v>
      </c>
      <c r="AH31" s="118">
        <v>35.630000000000003</v>
      </c>
      <c r="AI31" s="120">
        <f t="shared" si="8"/>
        <v>0.91018804378332863</v>
      </c>
      <c r="AJ31" s="121">
        <f t="shared" si="7"/>
        <v>5374.6842548414252</v>
      </c>
      <c r="AK31" t="s">
        <v>314</v>
      </c>
      <c r="AL31" t="s">
        <v>315</v>
      </c>
    </row>
    <row r="32" spans="3:43" ht="15.75" thickTop="1" x14ac:dyDescent="0.25">
      <c r="C32" s="50" t="s">
        <v>43</v>
      </c>
      <c r="D32" s="51" t="s">
        <v>42</v>
      </c>
      <c r="E32" s="56" t="s">
        <v>41</v>
      </c>
      <c r="F32" s="7"/>
      <c r="G32" s="8"/>
      <c r="H32" s="56" t="s">
        <v>40</v>
      </c>
      <c r="I32" s="7"/>
      <c r="J32" s="8"/>
      <c r="K32" s="56" t="s">
        <v>39</v>
      </c>
      <c r="L32" s="7"/>
      <c r="M32" s="8"/>
      <c r="N32" s="50" t="s">
        <v>38</v>
      </c>
      <c r="R32" t="s">
        <v>347</v>
      </c>
      <c r="S32" t="s">
        <v>348</v>
      </c>
      <c r="T32" s="117">
        <v>44691</v>
      </c>
      <c r="U32" s="119">
        <v>173250</v>
      </c>
      <c r="V32" s="3" t="s">
        <v>21</v>
      </c>
      <c r="W32" s="3" t="s">
        <v>245</v>
      </c>
      <c r="X32" t="s">
        <v>239</v>
      </c>
      <c r="Y32" s="3">
        <v>2022014914</v>
      </c>
      <c r="Z32" s="3" t="s">
        <v>240</v>
      </c>
      <c r="AB32" s="119">
        <v>0</v>
      </c>
      <c r="AC32" s="119">
        <f t="shared" si="6"/>
        <v>173250</v>
      </c>
      <c r="AD32" s="118">
        <v>26.1</v>
      </c>
      <c r="AE32" s="118">
        <v>0</v>
      </c>
      <c r="AF32" s="118">
        <v>0.87</v>
      </c>
      <c r="AG32" s="118">
        <v>26.97</v>
      </c>
      <c r="AH32" s="118">
        <v>26.1</v>
      </c>
      <c r="AI32" s="120">
        <f t="shared" si="8"/>
        <v>1</v>
      </c>
      <c r="AJ32" s="121">
        <f t="shared" si="7"/>
        <v>6637.9310344827582</v>
      </c>
      <c r="AK32" t="s">
        <v>349</v>
      </c>
      <c r="AL32" t="s">
        <v>350</v>
      </c>
      <c r="AM32" s="272">
        <f>SUM(AC28:AC32)</f>
        <v>674650</v>
      </c>
      <c r="AN32" s="273">
        <f>SUM(AH28:AH32)</f>
        <v>128.29</v>
      </c>
      <c r="AO32" s="119">
        <f>AM32/AN32</f>
        <v>5258.7886818925872</v>
      </c>
      <c r="AP32" s="3">
        <v>5</v>
      </c>
      <c r="AQ32" s="176" t="s">
        <v>16</v>
      </c>
    </row>
    <row r="33" spans="3:43" x14ac:dyDescent="0.25">
      <c r="C33" s="24"/>
      <c r="D33" s="13"/>
      <c r="E33" s="12"/>
      <c r="F33" s="12"/>
      <c r="G33" s="14"/>
      <c r="H33" s="12"/>
      <c r="I33" s="12"/>
      <c r="J33" s="14"/>
      <c r="K33" s="12"/>
      <c r="L33" s="12"/>
      <c r="M33" s="14"/>
      <c r="N33" s="17"/>
      <c r="R33" t="s">
        <v>339</v>
      </c>
      <c r="S33" t="s">
        <v>340</v>
      </c>
      <c r="T33" s="117">
        <v>45289</v>
      </c>
      <c r="U33" s="119">
        <v>85000</v>
      </c>
      <c r="V33" s="3" t="s">
        <v>21</v>
      </c>
      <c r="W33" s="3" t="s">
        <v>245</v>
      </c>
      <c r="X33" t="s">
        <v>239</v>
      </c>
      <c r="Y33" s="3">
        <v>2023000158</v>
      </c>
      <c r="Z33" s="3" t="s">
        <v>240</v>
      </c>
      <c r="AB33" s="119">
        <v>0</v>
      </c>
      <c r="AC33" s="119">
        <f t="shared" si="6"/>
        <v>85000</v>
      </c>
      <c r="AD33" s="118">
        <v>12.71</v>
      </c>
      <c r="AE33" s="118">
        <v>0.5</v>
      </c>
      <c r="AF33" s="118">
        <v>0.11</v>
      </c>
      <c r="AG33" s="118">
        <v>13.32</v>
      </c>
      <c r="AH33" s="118">
        <v>13.21</v>
      </c>
      <c r="AI33" s="120">
        <f t="shared" si="8"/>
        <v>0.96214988644965938</v>
      </c>
      <c r="AJ33" s="121">
        <f t="shared" si="7"/>
        <v>6434.5193035579105</v>
      </c>
      <c r="AK33" t="s">
        <v>341</v>
      </c>
      <c r="AL33" t="s">
        <v>342</v>
      </c>
    </row>
    <row r="34" spans="3:43" x14ac:dyDescent="0.25">
      <c r="C34" s="24" t="s">
        <v>828</v>
      </c>
      <c r="D34" s="13" t="s">
        <v>828</v>
      </c>
      <c r="E34" s="278" t="s">
        <v>828</v>
      </c>
      <c r="F34" s="12"/>
      <c r="G34" s="14"/>
      <c r="H34" s="278" t="s">
        <v>828</v>
      </c>
      <c r="I34" s="12"/>
      <c r="J34" s="14"/>
      <c r="K34" s="278" t="s">
        <v>828</v>
      </c>
      <c r="L34" s="12"/>
      <c r="M34" s="14"/>
      <c r="N34" s="17" t="s">
        <v>828</v>
      </c>
      <c r="R34" t="s">
        <v>374</v>
      </c>
      <c r="S34" t="s">
        <v>269</v>
      </c>
      <c r="T34" s="117">
        <v>45316</v>
      </c>
      <c r="U34" s="119">
        <v>385220</v>
      </c>
      <c r="V34" s="3" t="s">
        <v>21</v>
      </c>
      <c r="W34" s="3" t="s">
        <v>245</v>
      </c>
      <c r="X34" t="s">
        <v>239</v>
      </c>
      <c r="Y34" s="3">
        <v>2024001662</v>
      </c>
      <c r="Z34" s="3" t="s">
        <v>240</v>
      </c>
      <c r="AB34" s="119">
        <v>0</v>
      </c>
      <c r="AC34" s="119">
        <f t="shared" si="6"/>
        <v>385220</v>
      </c>
      <c r="AD34" s="118">
        <v>36</v>
      </c>
      <c r="AE34" s="118">
        <v>17.649999999999999</v>
      </c>
      <c r="AF34" s="118">
        <v>2.85</v>
      </c>
      <c r="AG34" s="118">
        <v>56.5</v>
      </c>
      <c r="AH34" s="118">
        <v>53.65</v>
      </c>
      <c r="AI34" s="120">
        <f t="shared" si="8"/>
        <v>0.6710158434296366</v>
      </c>
      <c r="AJ34" s="121">
        <f t="shared" si="7"/>
        <v>7180.2423112767938</v>
      </c>
      <c r="AK34" t="s">
        <v>375</v>
      </c>
      <c r="AL34" t="s">
        <v>376</v>
      </c>
    </row>
    <row r="35" spans="3:43" x14ac:dyDescent="0.25">
      <c r="C35" s="288" t="s">
        <v>836</v>
      </c>
      <c r="D35" s="287" t="s">
        <v>835</v>
      </c>
      <c r="E35" s="12"/>
      <c r="F35" s="12" t="s">
        <v>834</v>
      </c>
      <c r="G35" s="14"/>
      <c r="H35" s="281" t="s">
        <v>834</v>
      </c>
      <c r="I35" s="12"/>
      <c r="J35" s="14"/>
      <c r="K35" s="12"/>
      <c r="L35" s="12" t="s">
        <v>834</v>
      </c>
      <c r="M35" s="14"/>
      <c r="N35" s="284" t="s">
        <v>834</v>
      </c>
      <c r="R35" t="s">
        <v>276</v>
      </c>
      <c r="S35" t="s">
        <v>277</v>
      </c>
      <c r="T35" s="117">
        <v>45366</v>
      </c>
      <c r="U35" s="162">
        <v>70000</v>
      </c>
      <c r="V35" s="159" t="s">
        <v>278</v>
      </c>
      <c r="W35" s="3" t="s">
        <v>245</v>
      </c>
      <c r="X35" t="s">
        <v>239</v>
      </c>
      <c r="Y35" s="3">
        <v>2024004912</v>
      </c>
      <c r="Z35" s="3" t="s">
        <v>240</v>
      </c>
      <c r="AB35" s="119">
        <v>0</v>
      </c>
      <c r="AC35" s="162">
        <f t="shared" si="6"/>
        <v>70000</v>
      </c>
      <c r="AD35" s="118">
        <v>14.05</v>
      </c>
      <c r="AE35" s="118">
        <v>2.8</v>
      </c>
      <c r="AF35" s="118">
        <v>1.28</v>
      </c>
      <c r="AG35" s="118">
        <v>18.13</v>
      </c>
      <c r="AH35" s="118">
        <v>16.850000000000001</v>
      </c>
      <c r="AI35" s="120">
        <f t="shared" si="8"/>
        <v>0.83382789317507411</v>
      </c>
      <c r="AJ35" s="121">
        <f t="shared" si="7"/>
        <v>4154.3026706231449</v>
      </c>
      <c r="AK35" t="s">
        <v>279</v>
      </c>
      <c r="AL35" t="s">
        <v>280</v>
      </c>
      <c r="AM35" s="272">
        <f>SUM(AC33:AC35)</f>
        <v>540220</v>
      </c>
      <c r="AN35" s="273">
        <f>SUM(AH33:AH35)</f>
        <v>83.710000000000008</v>
      </c>
      <c r="AO35" s="119">
        <f>AM35/AN35</f>
        <v>6453.4703141799064</v>
      </c>
      <c r="AP35" s="3">
        <v>3</v>
      </c>
      <c r="AQ35" s="176" t="s">
        <v>708</v>
      </c>
    </row>
    <row r="36" spans="3:43" ht="15.75" x14ac:dyDescent="0.25">
      <c r="C36" s="311" t="s">
        <v>829</v>
      </c>
      <c r="D36" s="304" t="s">
        <v>829</v>
      </c>
      <c r="E36" s="297" t="s">
        <v>829</v>
      </c>
      <c r="F36" s="297"/>
      <c r="G36" s="298"/>
      <c r="H36" s="297" t="s">
        <v>829</v>
      </c>
      <c r="I36" s="297"/>
      <c r="J36" s="298"/>
      <c r="K36" s="297" t="s">
        <v>829</v>
      </c>
      <c r="L36" s="297"/>
      <c r="M36" s="298"/>
      <c r="N36" s="312" t="s">
        <v>829</v>
      </c>
      <c r="R36" t="s">
        <v>296</v>
      </c>
      <c r="S36" t="s">
        <v>237</v>
      </c>
      <c r="T36" s="117">
        <v>45160</v>
      </c>
      <c r="U36" s="119">
        <v>154125</v>
      </c>
      <c r="V36" s="3" t="s">
        <v>21</v>
      </c>
      <c r="W36" s="3" t="s">
        <v>245</v>
      </c>
      <c r="X36" t="s">
        <v>239</v>
      </c>
      <c r="Y36" s="3">
        <v>2023019661</v>
      </c>
      <c r="Z36" s="3" t="s">
        <v>240</v>
      </c>
      <c r="AB36" s="119">
        <v>0</v>
      </c>
      <c r="AC36" s="119">
        <f t="shared" si="6"/>
        <v>154125</v>
      </c>
      <c r="AD36" s="118">
        <v>25.75</v>
      </c>
      <c r="AE36" s="118">
        <v>6.5</v>
      </c>
      <c r="AF36" s="118">
        <v>2</v>
      </c>
      <c r="AG36" s="118">
        <v>34.25</v>
      </c>
      <c r="AH36" s="118">
        <v>32.25</v>
      </c>
      <c r="AI36" s="120">
        <f t="shared" si="8"/>
        <v>0.79844961240310075</v>
      </c>
      <c r="AJ36" s="121">
        <f t="shared" si="7"/>
        <v>4779.0697674418607</v>
      </c>
      <c r="AK36" t="s">
        <v>297</v>
      </c>
      <c r="AL36" t="s">
        <v>298</v>
      </c>
    </row>
    <row r="37" spans="3:43" ht="15.75" x14ac:dyDescent="0.25">
      <c r="C37" s="314" t="s">
        <v>839</v>
      </c>
      <c r="D37" s="315" t="s">
        <v>839</v>
      </c>
      <c r="E37" s="297"/>
      <c r="F37" s="297" t="s">
        <v>838</v>
      </c>
      <c r="G37" s="298"/>
      <c r="H37" s="300" t="s">
        <v>838</v>
      </c>
      <c r="I37" s="297"/>
      <c r="J37" s="298"/>
      <c r="K37" s="297"/>
      <c r="L37" s="297" t="s">
        <v>838</v>
      </c>
      <c r="M37" s="298"/>
      <c r="N37" s="313" t="s">
        <v>838</v>
      </c>
      <c r="R37" t="s">
        <v>343</v>
      </c>
      <c r="S37" t="s">
        <v>332</v>
      </c>
      <c r="T37" s="117">
        <v>44665</v>
      </c>
      <c r="U37" s="119">
        <v>450000</v>
      </c>
      <c r="V37" s="3" t="s">
        <v>21</v>
      </c>
      <c r="W37" s="3" t="s">
        <v>238</v>
      </c>
      <c r="X37" t="s">
        <v>239</v>
      </c>
      <c r="Y37" s="3">
        <v>2022012333</v>
      </c>
      <c r="Z37" s="3" t="s">
        <v>240</v>
      </c>
      <c r="AB37" s="119">
        <v>0</v>
      </c>
      <c r="AC37" s="119">
        <f t="shared" si="6"/>
        <v>450000</v>
      </c>
      <c r="AD37" s="118">
        <v>63</v>
      </c>
      <c r="AE37" s="118">
        <v>6.27</v>
      </c>
      <c r="AF37" s="118">
        <v>5.33</v>
      </c>
      <c r="AG37" s="118">
        <v>74.599999999999994</v>
      </c>
      <c r="AH37" s="118">
        <v>69.27</v>
      </c>
      <c r="AI37" s="120">
        <f t="shared" si="8"/>
        <v>0.90948462537895203</v>
      </c>
      <c r="AJ37" s="121">
        <f t="shared" si="7"/>
        <v>6496.3187527068003</v>
      </c>
      <c r="AK37" t="s">
        <v>333</v>
      </c>
      <c r="AL37" t="s">
        <v>334</v>
      </c>
    </row>
    <row r="38" spans="3:43" x14ac:dyDescent="0.25">
      <c r="C38" s="24"/>
      <c r="D38" s="13"/>
      <c r="E38" s="12"/>
      <c r="F38" s="12"/>
      <c r="G38" s="14"/>
      <c r="H38" s="12"/>
      <c r="I38" s="12"/>
      <c r="J38" s="14"/>
      <c r="K38" s="12"/>
      <c r="L38" s="12"/>
      <c r="M38" s="14"/>
      <c r="N38" s="17"/>
      <c r="R38" t="s">
        <v>331</v>
      </c>
      <c r="S38" t="s">
        <v>332</v>
      </c>
      <c r="T38" s="117">
        <v>44665</v>
      </c>
      <c r="U38" s="119">
        <v>450000</v>
      </c>
      <c r="V38" s="3" t="s">
        <v>21</v>
      </c>
      <c r="W38" s="3" t="s">
        <v>238</v>
      </c>
      <c r="X38" t="s">
        <v>239</v>
      </c>
      <c r="Y38" s="3">
        <v>2022012333</v>
      </c>
      <c r="Z38" s="3" t="s">
        <v>240</v>
      </c>
      <c r="AB38" s="119">
        <v>0</v>
      </c>
      <c r="AC38" s="119">
        <f t="shared" si="6"/>
        <v>450000</v>
      </c>
      <c r="AD38" s="118">
        <v>70.05</v>
      </c>
      <c r="AE38" s="118">
        <v>2.6</v>
      </c>
      <c r="AF38" s="118">
        <v>3.5</v>
      </c>
      <c r="AG38" s="118">
        <v>76.150000000000006</v>
      </c>
      <c r="AH38" s="118">
        <v>72.649999999999991</v>
      </c>
      <c r="AI38" s="120">
        <f t="shared" si="8"/>
        <v>0.96421197522367519</v>
      </c>
      <c r="AJ38" s="121">
        <f t="shared" si="7"/>
        <v>6194.0812112869935</v>
      </c>
      <c r="AK38" t="s">
        <v>333</v>
      </c>
      <c r="AL38" t="s">
        <v>334</v>
      </c>
    </row>
    <row r="39" spans="3:43" ht="15.75" thickBot="1" x14ac:dyDescent="0.3">
      <c r="C39" s="25"/>
      <c r="D39" s="23"/>
      <c r="E39" s="16"/>
      <c r="F39" s="16"/>
      <c r="G39" s="19"/>
      <c r="H39" s="16"/>
      <c r="I39" s="16"/>
      <c r="J39" s="19"/>
      <c r="K39" s="16"/>
      <c r="L39" s="16"/>
      <c r="M39" s="19"/>
      <c r="N39" s="18"/>
      <c r="R39" t="s">
        <v>335</v>
      </c>
      <c r="S39" t="s">
        <v>336</v>
      </c>
      <c r="T39" s="117">
        <v>45051</v>
      </c>
      <c r="U39" s="119">
        <v>446000</v>
      </c>
      <c r="V39" s="3" t="s">
        <v>21</v>
      </c>
      <c r="W39" s="3" t="s">
        <v>245</v>
      </c>
      <c r="X39" t="s">
        <v>250</v>
      </c>
      <c r="Y39" s="3">
        <v>2023011844</v>
      </c>
      <c r="Z39" s="3" t="s">
        <v>240</v>
      </c>
      <c r="AB39" s="119">
        <v>0</v>
      </c>
      <c r="AC39" s="119">
        <f t="shared" si="6"/>
        <v>446000</v>
      </c>
      <c r="AD39" s="118">
        <v>63.4</v>
      </c>
      <c r="AE39" s="118">
        <v>6</v>
      </c>
      <c r="AF39" s="118">
        <v>6.4</v>
      </c>
      <c r="AG39" s="118">
        <v>75.8</v>
      </c>
      <c r="AH39" s="118">
        <v>69.400000000000006</v>
      </c>
      <c r="AI39" s="120">
        <f t="shared" si="8"/>
        <v>0.91354466858789618</v>
      </c>
      <c r="AJ39" s="121">
        <f t="shared" si="7"/>
        <v>6426.5129682997112</v>
      </c>
      <c r="AK39" t="s">
        <v>337</v>
      </c>
      <c r="AL39" t="s">
        <v>338</v>
      </c>
      <c r="AM39" s="272">
        <f>SUM(AC36:AC39)</f>
        <v>1500125</v>
      </c>
      <c r="AN39" s="273">
        <f>SUM(AH36:AH39)</f>
        <v>243.57</v>
      </c>
      <c r="AO39" s="119">
        <f>AM39/AN39</f>
        <v>6158.9070903641668</v>
      </c>
      <c r="AP39" s="3">
        <v>4</v>
      </c>
      <c r="AQ39" s="176" t="s">
        <v>17</v>
      </c>
    </row>
    <row r="40" spans="3:43" ht="15.75" thickTop="1" x14ac:dyDescent="0.25">
      <c r="C40" s="55" t="s">
        <v>44</v>
      </c>
      <c r="D40" s="58" t="s">
        <v>45</v>
      </c>
      <c r="E40" s="52" t="s">
        <v>46</v>
      </c>
      <c r="F40" s="52"/>
      <c r="G40" s="59"/>
      <c r="H40" s="52" t="s">
        <v>47</v>
      </c>
      <c r="I40" s="52"/>
      <c r="J40" s="11"/>
      <c r="R40" t="s">
        <v>272</v>
      </c>
      <c r="S40" t="s">
        <v>273</v>
      </c>
      <c r="T40" s="117">
        <v>44893</v>
      </c>
      <c r="U40" s="119">
        <v>40000</v>
      </c>
      <c r="V40" s="3" t="s">
        <v>21</v>
      </c>
      <c r="W40" s="3" t="s">
        <v>245</v>
      </c>
      <c r="X40" t="s">
        <v>239</v>
      </c>
      <c r="Y40" s="3">
        <v>2022030216</v>
      </c>
      <c r="Z40" s="3" t="s">
        <v>240</v>
      </c>
      <c r="AB40" s="119">
        <v>0</v>
      </c>
      <c r="AC40" s="119">
        <f t="shared" si="6"/>
        <v>40000</v>
      </c>
      <c r="AD40" s="118">
        <v>7.37</v>
      </c>
      <c r="AE40" s="118">
        <v>2.34</v>
      </c>
      <c r="AF40" s="118">
        <v>0.25</v>
      </c>
      <c r="AG40" s="118">
        <v>9.9600000000000009</v>
      </c>
      <c r="AH40" s="118">
        <v>9.7100000000000009</v>
      </c>
      <c r="AI40" s="120">
        <f t="shared" si="8"/>
        <v>0.75901132852729136</v>
      </c>
      <c r="AJ40" s="121">
        <f t="shared" si="7"/>
        <v>4119.4644696189489</v>
      </c>
      <c r="AK40" t="s">
        <v>274</v>
      </c>
      <c r="AL40" t="s">
        <v>275</v>
      </c>
    </row>
    <row r="41" spans="3:43" x14ac:dyDescent="0.25">
      <c r="C41" s="24"/>
      <c r="D41" s="13"/>
      <c r="E41" s="12"/>
      <c r="F41" s="12"/>
      <c r="G41" s="14"/>
      <c r="H41" s="12"/>
      <c r="I41" s="12"/>
      <c r="J41" s="14"/>
      <c r="R41" t="s">
        <v>363</v>
      </c>
      <c r="S41" t="s">
        <v>304</v>
      </c>
      <c r="T41" s="117">
        <v>44938</v>
      </c>
      <c r="U41" s="119">
        <v>386000</v>
      </c>
      <c r="V41" s="3" t="s">
        <v>21</v>
      </c>
      <c r="W41" s="3" t="s">
        <v>245</v>
      </c>
      <c r="X41" t="s">
        <v>255</v>
      </c>
      <c r="Y41" s="3">
        <v>2023000903</v>
      </c>
      <c r="Z41" s="3" t="s">
        <v>240</v>
      </c>
      <c r="AA41" t="s">
        <v>364</v>
      </c>
      <c r="AB41" s="119">
        <v>0</v>
      </c>
      <c r="AC41" s="119">
        <f t="shared" si="6"/>
        <v>386000</v>
      </c>
      <c r="AD41" s="118">
        <v>49.38</v>
      </c>
      <c r="AE41" s="118">
        <v>4.63</v>
      </c>
      <c r="AF41" s="118">
        <v>5.99</v>
      </c>
      <c r="AG41" s="118">
        <v>60</v>
      </c>
      <c r="AH41" s="118">
        <v>54.01</v>
      </c>
      <c r="AI41" s="120">
        <f t="shared" si="8"/>
        <v>0.9142751342344011</v>
      </c>
      <c r="AJ41" s="121">
        <f t="shared" si="7"/>
        <v>7146.8246620996115</v>
      </c>
      <c r="AK41" t="s">
        <v>365</v>
      </c>
      <c r="AL41" t="s">
        <v>326</v>
      </c>
    </row>
    <row r="42" spans="3:43" x14ac:dyDescent="0.25">
      <c r="C42" s="24" t="s">
        <v>828</v>
      </c>
      <c r="D42" s="13" t="s">
        <v>828</v>
      </c>
      <c r="E42" s="12" t="s">
        <v>828</v>
      </c>
      <c r="F42" s="12"/>
      <c r="G42" s="14"/>
      <c r="H42" s="12" t="s">
        <v>828</v>
      </c>
      <c r="I42" s="12"/>
      <c r="J42" s="14"/>
      <c r="R42" t="s">
        <v>324</v>
      </c>
      <c r="S42" t="s">
        <v>304</v>
      </c>
      <c r="T42" s="117">
        <v>44671</v>
      </c>
      <c r="U42" s="119">
        <v>193600</v>
      </c>
      <c r="V42" s="3" t="s">
        <v>21</v>
      </c>
      <c r="W42" s="3" t="s">
        <v>245</v>
      </c>
      <c r="X42" t="s">
        <v>239</v>
      </c>
      <c r="Y42" s="3">
        <v>2022013359</v>
      </c>
      <c r="Z42" s="3" t="s">
        <v>240</v>
      </c>
      <c r="AB42" s="119">
        <v>0</v>
      </c>
      <c r="AC42" s="119">
        <f t="shared" si="6"/>
        <v>193600</v>
      </c>
      <c r="AD42" s="118">
        <v>19.45</v>
      </c>
      <c r="AE42" s="118">
        <v>13</v>
      </c>
      <c r="AF42" s="118">
        <v>2.75</v>
      </c>
      <c r="AG42" s="118">
        <v>35.200000000000003</v>
      </c>
      <c r="AH42" s="118">
        <v>32.450000000000003</v>
      </c>
      <c r="AI42" s="120">
        <f t="shared" si="8"/>
        <v>0.59938366718027725</v>
      </c>
      <c r="AJ42" s="121">
        <f t="shared" si="7"/>
        <v>5966.1016949152536</v>
      </c>
      <c r="AK42" t="s">
        <v>325</v>
      </c>
      <c r="AL42" t="s">
        <v>326</v>
      </c>
    </row>
    <row r="43" spans="3:43" x14ac:dyDescent="0.25">
      <c r="C43" s="288" t="s">
        <v>836</v>
      </c>
      <c r="D43" s="287" t="s">
        <v>835</v>
      </c>
      <c r="E43" s="12"/>
      <c r="F43" s="12" t="s">
        <v>834</v>
      </c>
      <c r="G43" s="14"/>
      <c r="H43" s="281" t="s">
        <v>831</v>
      </c>
      <c r="I43" s="12"/>
      <c r="J43" s="14"/>
      <c r="R43" t="s">
        <v>303</v>
      </c>
      <c r="S43" t="s">
        <v>304</v>
      </c>
      <c r="T43" s="117">
        <v>45065</v>
      </c>
      <c r="U43" s="119">
        <v>163950</v>
      </c>
      <c r="V43" s="3" t="s">
        <v>21</v>
      </c>
      <c r="W43" s="3" t="s">
        <v>245</v>
      </c>
      <c r="X43" t="s">
        <v>250</v>
      </c>
      <c r="Y43" s="3">
        <v>2023013173</v>
      </c>
      <c r="Z43" s="3" t="s">
        <v>240</v>
      </c>
      <c r="AB43" s="119">
        <v>0</v>
      </c>
      <c r="AC43" s="119">
        <f t="shared" si="6"/>
        <v>163950</v>
      </c>
      <c r="AD43" s="118">
        <v>31.45</v>
      </c>
      <c r="AE43" s="118">
        <v>0</v>
      </c>
      <c r="AF43" s="118">
        <v>1.34</v>
      </c>
      <c r="AG43" s="118">
        <v>32.79</v>
      </c>
      <c r="AH43" s="118">
        <v>31.45</v>
      </c>
      <c r="AI43" s="120">
        <f t="shared" si="8"/>
        <v>1</v>
      </c>
      <c r="AJ43" s="121">
        <f t="shared" si="7"/>
        <v>5213.0365659777426</v>
      </c>
      <c r="AK43" t="s">
        <v>305</v>
      </c>
      <c r="AL43" t="s">
        <v>306</v>
      </c>
    </row>
    <row r="44" spans="3:43" ht="15.75" x14ac:dyDescent="0.25">
      <c r="C44" s="311" t="s">
        <v>829</v>
      </c>
      <c r="D44" s="304" t="s">
        <v>829</v>
      </c>
      <c r="E44" s="297" t="s">
        <v>829</v>
      </c>
      <c r="F44" s="297"/>
      <c r="G44" s="298"/>
      <c r="H44" s="297" t="s">
        <v>829</v>
      </c>
      <c r="I44" s="297"/>
      <c r="J44" s="14"/>
      <c r="R44" t="s">
        <v>351</v>
      </c>
      <c r="S44" t="s">
        <v>352</v>
      </c>
      <c r="T44" s="117">
        <v>44756</v>
      </c>
      <c r="U44" s="119">
        <v>360000</v>
      </c>
      <c r="V44" s="3" t="s">
        <v>21</v>
      </c>
      <c r="W44" s="3" t="s">
        <v>245</v>
      </c>
      <c r="X44" t="s">
        <v>239</v>
      </c>
      <c r="Y44" s="3">
        <v>2022021095</v>
      </c>
      <c r="Z44" s="3" t="s">
        <v>240</v>
      </c>
      <c r="AB44" s="119">
        <v>0</v>
      </c>
      <c r="AC44" s="119">
        <f t="shared" si="6"/>
        <v>360000</v>
      </c>
      <c r="AD44" s="118">
        <v>51.71</v>
      </c>
      <c r="AE44" s="118">
        <v>2.2200000000000002</v>
      </c>
      <c r="AF44" s="118">
        <v>6.24</v>
      </c>
      <c r="AG44" s="118">
        <v>60.17</v>
      </c>
      <c r="AH44" s="118">
        <v>53.93</v>
      </c>
      <c r="AI44" s="120">
        <f t="shared" si="8"/>
        <v>0.95883552753569445</v>
      </c>
      <c r="AJ44" s="121">
        <f t="shared" si="7"/>
        <v>6675.3198590765805</v>
      </c>
      <c r="AK44" t="s">
        <v>353</v>
      </c>
      <c r="AL44" t="s">
        <v>354</v>
      </c>
      <c r="AM44" s="272">
        <f>SUM(AC40:AC44)</f>
        <v>1143550</v>
      </c>
      <c r="AN44" s="273">
        <f>SUM(AH40:AH44)</f>
        <v>181.55</v>
      </c>
      <c r="AO44" s="119">
        <f>AM44/AN44</f>
        <v>6298.8157532360228</v>
      </c>
      <c r="AP44" s="3">
        <v>5</v>
      </c>
      <c r="AQ44" s="176" t="s">
        <v>709</v>
      </c>
    </row>
    <row r="45" spans="3:43" ht="16.5" thickBot="1" x14ac:dyDescent="0.3">
      <c r="C45" s="314" t="s">
        <v>839</v>
      </c>
      <c r="D45" s="315" t="s">
        <v>839</v>
      </c>
      <c r="E45" s="297"/>
      <c r="F45" s="297" t="s">
        <v>838</v>
      </c>
      <c r="G45" s="298"/>
      <c r="H45" s="300" t="s">
        <v>838</v>
      </c>
      <c r="I45" s="297"/>
      <c r="J45" s="14"/>
      <c r="R45" t="s">
        <v>366</v>
      </c>
      <c r="S45" t="s">
        <v>367</v>
      </c>
      <c r="T45" s="117">
        <v>45322</v>
      </c>
      <c r="U45" s="162">
        <v>420000</v>
      </c>
      <c r="V45" s="159" t="s">
        <v>278</v>
      </c>
      <c r="W45" s="3" t="s">
        <v>245</v>
      </c>
      <c r="X45" t="s">
        <v>239</v>
      </c>
      <c r="Y45" s="3">
        <v>2024002384</v>
      </c>
      <c r="Z45" s="3" t="s">
        <v>240</v>
      </c>
      <c r="AB45" s="119">
        <v>0</v>
      </c>
      <c r="AC45" s="162">
        <f t="shared" si="6"/>
        <v>420000</v>
      </c>
      <c r="AD45" s="118">
        <v>59.35</v>
      </c>
      <c r="AE45" s="118">
        <v>0</v>
      </c>
      <c r="AF45" s="118">
        <v>6.44</v>
      </c>
      <c r="AG45" s="118">
        <v>65.790000000000006</v>
      </c>
      <c r="AH45" s="118">
        <v>59.35</v>
      </c>
      <c r="AI45" s="120">
        <f t="shared" si="8"/>
        <v>1</v>
      </c>
      <c r="AJ45" s="121">
        <f t="shared" si="7"/>
        <v>7076.6638584667226</v>
      </c>
      <c r="AK45" t="s">
        <v>368</v>
      </c>
      <c r="AL45" t="s">
        <v>369</v>
      </c>
      <c r="AM45" s="272">
        <f>SUM(AC45)</f>
        <v>420000</v>
      </c>
      <c r="AN45" s="273">
        <f>SUM(AH45)</f>
        <v>59.35</v>
      </c>
      <c r="AO45" s="119">
        <f>AM45/AN45</f>
        <v>7076.6638584667226</v>
      </c>
      <c r="AP45" s="3">
        <v>1</v>
      </c>
      <c r="AQ45" s="176" t="s">
        <v>10</v>
      </c>
    </row>
    <row r="46" spans="3:43" ht="15.75" thickTop="1" x14ac:dyDescent="0.25">
      <c r="C46" s="24"/>
      <c r="D46" s="21"/>
      <c r="E46" s="27"/>
      <c r="F46" s="63"/>
      <c r="G46" s="14"/>
      <c r="H46" s="12"/>
      <c r="I46" s="12"/>
      <c r="J46" s="14"/>
      <c r="R46" t="s">
        <v>299</v>
      </c>
      <c r="S46" t="s">
        <v>300</v>
      </c>
      <c r="T46" s="117">
        <v>45307</v>
      </c>
      <c r="U46" s="162">
        <v>81000</v>
      </c>
      <c r="V46" s="159" t="s">
        <v>278</v>
      </c>
      <c r="W46" s="3" t="s">
        <v>245</v>
      </c>
      <c r="X46" t="s">
        <v>239</v>
      </c>
      <c r="Y46" s="3">
        <v>2024001045</v>
      </c>
      <c r="Z46" s="3" t="s">
        <v>240</v>
      </c>
      <c r="AB46" s="119">
        <v>0</v>
      </c>
      <c r="AC46" s="162">
        <f t="shared" si="6"/>
        <v>81000</v>
      </c>
      <c r="AD46" s="118">
        <v>16.25</v>
      </c>
      <c r="AE46" s="118">
        <v>0</v>
      </c>
      <c r="AF46" s="118">
        <v>1.27</v>
      </c>
      <c r="AG46" s="118">
        <v>17.52</v>
      </c>
      <c r="AH46" s="118">
        <v>16.25</v>
      </c>
      <c r="AI46" s="120">
        <f t="shared" si="8"/>
        <v>1</v>
      </c>
      <c r="AJ46" s="121">
        <f t="shared" si="7"/>
        <v>4984.6153846153848</v>
      </c>
      <c r="AK46" t="s">
        <v>301</v>
      </c>
      <c r="AL46" t="s">
        <v>302</v>
      </c>
    </row>
    <row r="47" spans="3:43" x14ac:dyDescent="0.25">
      <c r="C47" s="24"/>
      <c r="D47" s="21"/>
      <c r="E47" s="13"/>
      <c r="F47" s="12"/>
      <c r="G47" s="14"/>
      <c r="H47" s="12"/>
      <c r="I47" s="12"/>
      <c r="J47" s="14"/>
      <c r="R47" t="s">
        <v>359</v>
      </c>
      <c r="S47" t="s">
        <v>360</v>
      </c>
      <c r="T47" s="117">
        <v>44757</v>
      </c>
      <c r="U47" s="119">
        <v>240000</v>
      </c>
      <c r="V47" s="3" t="s">
        <v>21</v>
      </c>
      <c r="W47" s="3" t="s">
        <v>245</v>
      </c>
      <c r="X47" t="s">
        <v>239</v>
      </c>
      <c r="Y47" s="3">
        <v>2022020347</v>
      </c>
      <c r="Z47" s="3" t="s">
        <v>240</v>
      </c>
      <c r="AB47" s="119">
        <v>0</v>
      </c>
      <c r="AC47" s="119">
        <f t="shared" si="6"/>
        <v>240000</v>
      </c>
      <c r="AD47" s="118">
        <v>35.07</v>
      </c>
      <c r="AE47" s="118">
        <v>0</v>
      </c>
      <c r="AF47" s="118">
        <v>3.62</v>
      </c>
      <c r="AG47" s="118">
        <v>38.69</v>
      </c>
      <c r="AH47" s="118">
        <v>35.07</v>
      </c>
      <c r="AI47" s="120">
        <f t="shared" si="8"/>
        <v>1</v>
      </c>
      <c r="AJ47" s="121">
        <f t="shared" si="7"/>
        <v>6843.4559452523526</v>
      </c>
      <c r="AK47" t="s">
        <v>361</v>
      </c>
      <c r="AL47" t="s">
        <v>362</v>
      </c>
      <c r="AM47" s="272">
        <f>SUM(AC46:AC47)</f>
        <v>321000</v>
      </c>
      <c r="AN47" s="273">
        <f>SUM(AH46:AH47)</f>
        <v>51.32</v>
      </c>
      <c r="AO47" s="119">
        <f>AM47/AN47</f>
        <v>6254.8713951675763</v>
      </c>
      <c r="AP47" s="3">
        <v>2</v>
      </c>
      <c r="AQ47" s="176" t="s">
        <v>5</v>
      </c>
    </row>
    <row r="48" spans="3:43" ht="15.75" thickBot="1" x14ac:dyDescent="0.3">
      <c r="C48" s="25"/>
      <c r="D48" s="22"/>
      <c r="E48" s="23"/>
      <c r="F48" s="16"/>
      <c r="G48" s="19"/>
      <c r="H48" s="16"/>
      <c r="I48" s="16"/>
      <c r="J48" s="19"/>
      <c r="R48" t="s">
        <v>307</v>
      </c>
      <c r="S48" t="s">
        <v>308</v>
      </c>
      <c r="T48" s="117">
        <v>45234</v>
      </c>
      <c r="U48" s="162">
        <v>50000</v>
      </c>
      <c r="V48" s="159" t="s">
        <v>278</v>
      </c>
      <c r="W48" s="3" t="s">
        <v>238</v>
      </c>
      <c r="X48" t="s">
        <v>239</v>
      </c>
      <c r="Y48" s="3">
        <v>2023024364</v>
      </c>
      <c r="Z48" s="3" t="s">
        <v>309</v>
      </c>
      <c r="AB48" s="119">
        <v>0</v>
      </c>
      <c r="AC48" s="162">
        <f t="shared" si="6"/>
        <v>50000</v>
      </c>
      <c r="AD48" s="118">
        <v>4.8</v>
      </c>
      <c r="AE48" s="118">
        <v>4.68</v>
      </c>
      <c r="AF48" s="118">
        <v>0.52</v>
      </c>
      <c r="AG48" s="118">
        <v>10</v>
      </c>
      <c r="AH48" s="118">
        <v>9.48</v>
      </c>
      <c r="AI48" s="120">
        <f t="shared" si="8"/>
        <v>0.50632911392405056</v>
      </c>
      <c r="AJ48" s="121">
        <f t="shared" si="7"/>
        <v>5274.2616033755276</v>
      </c>
      <c r="AK48" t="s">
        <v>310</v>
      </c>
      <c r="AL48" t="s">
        <v>311</v>
      </c>
      <c r="AM48" s="272">
        <f>SUM(AC48)</f>
        <v>50000</v>
      </c>
      <c r="AN48" s="273">
        <f>SUM(AH48)</f>
        <v>9.48</v>
      </c>
      <c r="AO48" s="119">
        <f>AM48/AN48</f>
        <v>5274.2616033755276</v>
      </c>
      <c r="AP48" s="3">
        <v>1</v>
      </c>
      <c r="AQ48" s="176" t="s">
        <v>12</v>
      </c>
    </row>
    <row r="49" spans="18:43" ht="15.75" thickTop="1" x14ac:dyDescent="0.25">
      <c r="AB49"/>
      <c r="AC49" s="263">
        <f>SUM(AC20:AC48)</f>
        <v>7088545</v>
      </c>
      <c r="AH49" s="267">
        <f>SUM(AH20:AH48)</f>
        <v>1150.3820000000001</v>
      </c>
      <c r="AI49" s="158" t="s">
        <v>554</v>
      </c>
      <c r="AJ49" s="122">
        <v>5869.3351942105382</v>
      </c>
    </row>
    <row r="50" spans="18:43" ht="15.75" thickBot="1" x14ac:dyDescent="0.3">
      <c r="AG50" s="163"/>
      <c r="AH50" s="163"/>
      <c r="AI50" s="317" t="s">
        <v>821</v>
      </c>
      <c r="AJ50" s="318">
        <f>AC49/AH49</f>
        <v>6161.9053497012292</v>
      </c>
    </row>
    <row r="51" spans="18:43" ht="15" customHeight="1" thickBot="1" x14ac:dyDescent="0.3">
      <c r="AI51" s="165" t="s">
        <v>686</v>
      </c>
      <c r="AJ51" s="167" t="s">
        <v>822</v>
      </c>
    </row>
    <row r="52" spans="18:43" ht="15" customHeight="1" x14ac:dyDescent="0.25">
      <c r="AI52" s="165"/>
      <c r="AJ52" s="165"/>
    </row>
    <row r="53" spans="18:43" ht="15" customHeight="1" x14ac:dyDescent="0.25">
      <c r="AI53" s="165"/>
      <c r="AJ53" s="165"/>
    </row>
    <row r="54" spans="18:43" ht="15" customHeight="1" x14ac:dyDescent="0.25">
      <c r="AI54" s="165"/>
      <c r="AJ54" s="165"/>
    </row>
    <row r="55" spans="18:43" ht="15" customHeight="1" x14ac:dyDescent="0.25">
      <c r="R55" s="454" t="s">
        <v>841</v>
      </c>
      <c r="S55" s="454"/>
      <c r="T55" s="454"/>
      <c r="U55" s="253" t="s">
        <v>788</v>
      </c>
      <c r="V55" s="225"/>
      <c r="W55" s="225"/>
      <c r="X55" s="136"/>
      <c r="Y55" s="225"/>
      <c r="Z55" s="225"/>
      <c r="AA55" s="136"/>
      <c r="AB55" s="224"/>
      <c r="AC55" s="224"/>
      <c r="AD55" s="226"/>
      <c r="AE55" s="226"/>
      <c r="AF55" s="226"/>
      <c r="AG55" s="226"/>
      <c r="AH55" s="226"/>
      <c r="AI55" s="227"/>
      <c r="AJ55" s="224"/>
      <c r="AK55" s="136"/>
      <c r="AL55" s="136"/>
    </row>
    <row r="56" spans="18:43" ht="15" customHeight="1" x14ac:dyDescent="0.25">
      <c r="R56" s="454"/>
      <c r="S56" s="454"/>
      <c r="T56" s="454"/>
      <c r="U56" s="455" t="s">
        <v>219</v>
      </c>
      <c r="V56" s="455" t="s">
        <v>220</v>
      </c>
      <c r="W56" s="455" t="s">
        <v>221</v>
      </c>
      <c r="X56" s="455" t="s">
        <v>222</v>
      </c>
      <c r="Y56" s="455" t="s">
        <v>231</v>
      </c>
      <c r="Z56" s="455" t="s">
        <v>553</v>
      </c>
      <c r="AA56" s="455" t="s">
        <v>232</v>
      </c>
      <c r="AB56" s="455" t="s">
        <v>223</v>
      </c>
      <c r="AC56" s="455" t="s">
        <v>224</v>
      </c>
      <c r="AD56" s="455" t="s">
        <v>225</v>
      </c>
      <c r="AE56" s="455" t="s">
        <v>226</v>
      </c>
      <c r="AF56" s="455" t="s">
        <v>227</v>
      </c>
      <c r="AG56" s="455" t="s">
        <v>228</v>
      </c>
      <c r="AH56" s="455" t="s">
        <v>229</v>
      </c>
      <c r="AI56" s="455" t="s">
        <v>547</v>
      </c>
      <c r="AJ56" s="455" t="s">
        <v>548</v>
      </c>
      <c r="AK56" s="455" t="s">
        <v>234</v>
      </c>
      <c r="AL56" s="455" t="s">
        <v>235</v>
      </c>
    </row>
    <row r="57" spans="18:43" ht="15" customHeight="1" x14ac:dyDescent="0.25">
      <c r="R57" s="217"/>
      <c r="S57" s="217"/>
      <c r="T57" s="217"/>
      <c r="U57" s="455"/>
      <c r="V57" s="455" t="s">
        <v>220</v>
      </c>
      <c r="W57" s="455" t="s">
        <v>221</v>
      </c>
      <c r="X57" s="455" t="s">
        <v>222</v>
      </c>
      <c r="Y57" s="455" t="s">
        <v>231</v>
      </c>
      <c r="Z57" s="455" t="s">
        <v>233</v>
      </c>
      <c r="AA57" s="455" t="s">
        <v>232</v>
      </c>
      <c r="AB57" s="455" t="s">
        <v>223</v>
      </c>
      <c r="AC57" s="455" t="s">
        <v>224</v>
      </c>
      <c r="AD57" s="455" t="s">
        <v>225</v>
      </c>
      <c r="AE57" s="455" t="s">
        <v>226</v>
      </c>
      <c r="AF57" s="455" t="s">
        <v>227</v>
      </c>
      <c r="AG57" s="455" t="s">
        <v>228</v>
      </c>
      <c r="AH57" s="455" t="s">
        <v>229</v>
      </c>
      <c r="AI57" s="455" t="s">
        <v>547</v>
      </c>
      <c r="AJ57" s="455" t="s">
        <v>548</v>
      </c>
      <c r="AK57" s="455" t="s">
        <v>234</v>
      </c>
      <c r="AL57" s="455" t="s">
        <v>235</v>
      </c>
      <c r="AM57" s="450" t="s">
        <v>823</v>
      </c>
      <c r="AN57" s="450" t="s">
        <v>824</v>
      </c>
      <c r="AO57" s="450" t="s">
        <v>825</v>
      </c>
      <c r="AP57" s="450" t="s">
        <v>826</v>
      </c>
      <c r="AQ57" s="450" t="s">
        <v>827</v>
      </c>
    </row>
    <row r="58" spans="18:43" ht="15" customHeight="1" x14ac:dyDescent="0.25">
      <c r="R58" s="155" t="s">
        <v>216</v>
      </c>
      <c r="S58" s="155" t="s">
        <v>217</v>
      </c>
      <c r="T58" s="155" t="s">
        <v>218</v>
      </c>
      <c r="U58" s="455"/>
      <c r="V58" s="455"/>
      <c r="W58" s="455"/>
      <c r="X58" s="455" t="s">
        <v>222</v>
      </c>
      <c r="Y58" s="455"/>
      <c r="Z58" s="455"/>
      <c r="AA58" s="455"/>
      <c r="AB58" s="455" t="s">
        <v>223</v>
      </c>
      <c r="AC58" s="455"/>
      <c r="AD58" s="455"/>
      <c r="AE58" s="455"/>
      <c r="AF58" s="455"/>
      <c r="AG58" s="455"/>
      <c r="AH58" s="455"/>
      <c r="AI58" s="455"/>
      <c r="AJ58" s="455"/>
      <c r="AK58" s="455"/>
      <c r="AL58" s="455"/>
      <c r="AM58" s="450"/>
      <c r="AN58" s="450"/>
      <c r="AO58" s="450"/>
      <c r="AP58" s="450"/>
      <c r="AQ58" s="450"/>
    </row>
    <row r="59" spans="18:43" x14ac:dyDescent="0.25">
      <c r="R59" t="s">
        <v>430</v>
      </c>
      <c r="S59" t="s">
        <v>431</v>
      </c>
      <c r="T59" s="117">
        <v>45369</v>
      </c>
      <c r="U59" s="119">
        <v>330000</v>
      </c>
      <c r="V59" s="3" t="s">
        <v>21</v>
      </c>
      <c r="W59" s="3" t="s">
        <v>245</v>
      </c>
      <c r="X59" t="s">
        <v>239</v>
      </c>
      <c r="Y59" s="3">
        <v>2024004975</v>
      </c>
      <c r="Z59" s="3" t="s">
        <v>240</v>
      </c>
      <c r="AB59" s="119">
        <v>0</v>
      </c>
      <c r="AC59" s="119">
        <v>330000</v>
      </c>
      <c r="AD59" s="118">
        <v>50.23</v>
      </c>
      <c r="AE59" s="118">
        <v>0</v>
      </c>
      <c r="AF59" s="118">
        <v>2.39</v>
      </c>
      <c r="AG59" s="118">
        <v>52.62</v>
      </c>
      <c r="AH59" s="118">
        <v>50.23</v>
      </c>
      <c r="AI59" s="120">
        <f>(AD59/AH59)</f>
        <v>1</v>
      </c>
      <c r="AJ59" s="121">
        <f t="shared" ref="AJ59:AJ100" si="9">AC59/AH59</f>
        <v>6569.7790165239903</v>
      </c>
      <c r="AK59" s="185" t="s">
        <v>432</v>
      </c>
      <c r="AL59" s="185" t="s">
        <v>433</v>
      </c>
    </row>
    <row r="60" spans="18:43" x14ac:dyDescent="0.25">
      <c r="R60" t="s">
        <v>529</v>
      </c>
      <c r="S60" t="s">
        <v>530</v>
      </c>
      <c r="T60" s="117">
        <v>44950</v>
      </c>
      <c r="U60" s="119">
        <v>350000</v>
      </c>
      <c r="V60" s="3" t="s">
        <v>21</v>
      </c>
      <c r="W60" s="3" t="s">
        <v>414</v>
      </c>
      <c r="X60" t="s">
        <v>239</v>
      </c>
      <c r="Y60" s="3">
        <v>2023002040</v>
      </c>
      <c r="Z60" s="3" t="s">
        <v>240</v>
      </c>
      <c r="AB60" s="119">
        <v>0</v>
      </c>
      <c r="AC60" s="119">
        <v>350000</v>
      </c>
      <c r="AD60" s="118">
        <v>39.020000000000003</v>
      </c>
      <c r="AE60" s="118">
        <v>0.49</v>
      </c>
      <c r="AF60" s="118">
        <v>0.49</v>
      </c>
      <c r="AG60" s="118">
        <v>40</v>
      </c>
      <c r="AH60" s="118">
        <v>39.510000000000005</v>
      </c>
      <c r="AI60" s="120">
        <f t="shared" ref="AI60:AI100" si="10">(AD60/AH60)</f>
        <v>0.98759807643634523</v>
      </c>
      <c r="AJ60" s="121">
        <f t="shared" si="9"/>
        <v>8858.516831181978</v>
      </c>
      <c r="AK60" s="185" t="s">
        <v>531</v>
      </c>
      <c r="AL60" s="185" t="s">
        <v>532</v>
      </c>
    </row>
    <row r="61" spans="18:43" x14ac:dyDescent="0.25">
      <c r="R61" t="s">
        <v>495</v>
      </c>
      <c r="S61" t="s">
        <v>431</v>
      </c>
      <c r="T61" s="117">
        <v>45187</v>
      </c>
      <c r="U61" s="119">
        <v>228060</v>
      </c>
      <c r="V61" s="3" t="s">
        <v>21</v>
      </c>
      <c r="W61" s="3" t="s">
        <v>245</v>
      </c>
      <c r="X61" t="s">
        <v>250</v>
      </c>
      <c r="Y61" s="3">
        <v>2023020691</v>
      </c>
      <c r="Z61" s="3" t="s">
        <v>240</v>
      </c>
      <c r="AB61" s="119">
        <v>0</v>
      </c>
      <c r="AC61" s="119">
        <v>228060</v>
      </c>
      <c r="AD61" s="118">
        <v>30.448</v>
      </c>
      <c r="AE61" s="118">
        <v>0</v>
      </c>
      <c r="AF61" s="118">
        <v>2.1320000000000001</v>
      </c>
      <c r="AG61" s="118">
        <v>32.58</v>
      </c>
      <c r="AH61" s="118">
        <v>30.448</v>
      </c>
      <c r="AI61" s="120">
        <f t="shared" si="10"/>
        <v>1</v>
      </c>
      <c r="AJ61" s="121">
        <f t="shared" si="9"/>
        <v>7490.1471361008935</v>
      </c>
      <c r="AK61" s="185" t="s">
        <v>496</v>
      </c>
      <c r="AL61" s="185" t="s">
        <v>497</v>
      </c>
    </row>
    <row r="62" spans="18:43" x14ac:dyDescent="0.25">
      <c r="R62" t="s">
        <v>395</v>
      </c>
      <c r="S62" t="s">
        <v>396</v>
      </c>
      <c r="T62" s="117">
        <v>45023</v>
      </c>
      <c r="U62" s="119">
        <v>140000</v>
      </c>
      <c r="V62" s="3" t="s">
        <v>21</v>
      </c>
      <c r="W62" s="3" t="s">
        <v>245</v>
      </c>
      <c r="X62" t="s">
        <v>239</v>
      </c>
      <c r="Y62" s="3">
        <v>2023010669</v>
      </c>
      <c r="Z62" s="3" t="s">
        <v>240</v>
      </c>
      <c r="AB62" s="119">
        <v>0</v>
      </c>
      <c r="AC62" s="119">
        <v>140000</v>
      </c>
      <c r="AD62" s="118">
        <v>26.17</v>
      </c>
      <c r="AE62" s="118">
        <v>0.5</v>
      </c>
      <c r="AF62" s="118">
        <v>0.33</v>
      </c>
      <c r="AG62" s="118">
        <v>27</v>
      </c>
      <c r="AH62" s="118">
        <v>26.67</v>
      </c>
      <c r="AI62" s="120">
        <f t="shared" si="10"/>
        <v>0.98125234345706791</v>
      </c>
      <c r="AJ62" s="121">
        <f t="shared" si="9"/>
        <v>5249.3438320209971</v>
      </c>
      <c r="AK62" s="185" t="s">
        <v>397</v>
      </c>
      <c r="AL62" s="185" t="s">
        <v>398</v>
      </c>
    </row>
    <row r="63" spans="18:43" x14ac:dyDescent="0.25">
      <c r="R63" t="s">
        <v>438</v>
      </c>
      <c r="S63" t="s">
        <v>396</v>
      </c>
      <c r="T63" s="117">
        <v>44917</v>
      </c>
      <c r="U63" s="119">
        <v>762900</v>
      </c>
      <c r="V63" s="3" t="s">
        <v>21</v>
      </c>
      <c r="W63" s="3" t="s">
        <v>238</v>
      </c>
      <c r="X63" t="s">
        <v>255</v>
      </c>
      <c r="Y63" s="3">
        <v>2023002626</v>
      </c>
      <c r="Z63" s="3" t="s">
        <v>240</v>
      </c>
      <c r="AA63" t="s">
        <v>439</v>
      </c>
      <c r="AB63" s="119">
        <v>0</v>
      </c>
      <c r="AC63" s="119">
        <v>762900</v>
      </c>
      <c r="AD63" s="118">
        <v>114.33</v>
      </c>
      <c r="AE63" s="118">
        <v>0</v>
      </c>
      <c r="AF63" s="118">
        <v>6.01</v>
      </c>
      <c r="AG63" s="118">
        <v>120.34</v>
      </c>
      <c r="AH63" s="118">
        <v>114.33</v>
      </c>
      <c r="AI63" s="120">
        <f t="shared" si="10"/>
        <v>1</v>
      </c>
      <c r="AJ63" s="121">
        <f t="shared" si="9"/>
        <v>6672.7892941485179</v>
      </c>
      <c r="AK63" s="185" t="s">
        <v>440</v>
      </c>
      <c r="AL63" s="185" t="s">
        <v>441</v>
      </c>
    </row>
    <row r="64" spans="18:43" x14ac:dyDescent="0.25">
      <c r="R64" t="s">
        <v>468</v>
      </c>
      <c r="S64" t="s">
        <v>469</v>
      </c>
      <c r="T64" s="117">
        <v>44946</v>
      </c>
      <c r="U64" s="119">
        <v>100000</v>
      </c>
      <c r="V64" s="3" t="s">
        <v>21</v>
      </c>
      <c r="W64" s="3" t="s">
        <v>245</v>
      </c>
      <c r="X64" t="s">
        <v>250</v>
      </c>
      <c r="Y64" s="3">
        <v>2023001682</v>
      </c>
      <c r="Z64" s="3" t="s">
        <v>240</v>
      </c>
      <c r="AB64" s="119">
        <v>0</v>
      </c>
      <c r="AC64" s="119">
        <v>100000</v>
      </c>
      <c r="AD64" s="118">
        <v>11.36</v>
      </c>
      <c r="AE64" s="118">
        <v>3</v>
      </c>
      <c r="AF64" s="118">
        <v>3.65</v>
      </c>
      <c r="AG64" s="118">
        <v>18.010000000000002</v>
      </c>
      <c r="AH64" s="118">
        <v>14.36</v>
      </c>
      <c r="AI64" s="120">
        <f t="shared" si="10"/>
        <v>0.79108635097493041</v>
      </c>
      <c r="AJ64" s="121">
        <f t="shared" si="9"/>
        <v>6963.7883008356548</v>
      </c>
      <c r="AK64" s="185" t="s">
        <v>470</v>
      </c>
      <c r="AL64" s="185" t="s">
        <v>471</v>
      </c>
      <c r="AM64" s="272">
        <f>SUM(AC59:AC64)</f>
        <v>1910960</v>
      </c>
      <c r="AN64" s="273">
        <f>SUM(AH59:AH64)</f>
        <v>275.548</v>
      </c>
      <c r="AO64" s="119">
        <f>AM64/AN64</f>
        <v>6935.1256405417571</v>
      </c>
      <c r="AP64" s="3">
        <v>6</v>
      </c>
      <c r="AQ64" s="176" t="s">
        <v>0</v>
      </c>
    </row>
    <row r="65" spans="2:43" s="1" customFormat="1" ht="27.75" customHeight="1" x14ac:dyDescent="0.25">
      <c r="B65"/>
      <c r="D65"/>
      <c r="R65" t="s">
        <v>472</v>
      </c>
      <c r="S65" t="s">
        <v>473</v>
      </c>
      <c r="T65" s="117">
        <v>44659</v>
      </c>
      <c r="U65" s="119">
        <v>515000</v>
      </c>
      <c r="V65" s="3" t="s">
        <v>21</v>
      </c>
      <c r="W65" s="3" t="s">
        <v>245</v>
      </c>
      <c r="X65" t="s">
        <v>239</v>
      </c>
      <c r="Y65" s="3">
        <v>2022012545</v>
      </c>
      <c r="Z65" s="3" t="s">
        <v>409</v>
      </c>
      <c r="AA65"/>
      <c r="AB65" s="119">
        <v>11658</v>
      </c>
      <c r="AC65" s="119">
        <v>503342</v>
      </c>
      <c r="AD65" s="118">
        <v>70.86</v>
      </c>
      <c r="AE65" s="118">
        <v>0</v>
      </c>
      <c r="AF65" s="118">
        <v>3.54</v>
      </c>
      <c r="AG65" s="118">
        <v>74.400000000000006</v>
      </c>
      <c r="AH65" s="118">
        <v>70.86</v>
      </c>
      <c r="AI65" s="120">
        <f t="shared" si="10"/>
        <v>1</v>
      </c>
      <c r="AJ65" s="121">
        <f t="shared" si="9"/>
        <v>7103.3305108664972</v>
      </c>
      <c r="AK65" s="185" t="s">
        <v>474</v>
      </c>
      <c r="AL65" s="185" t="s">
        <v>475</v>
      </c>
      <c r="AP65" s="132"/>
      <c r="AQ65" s="186"/>
    </row>
    <row r="66" spans="2:43" x14ac:dyDescent="0.25">
      <c r="R66" t="s">
        <v>479</v>
      </c>
      <c r="S66" t="s">
        <v>480</v>
      </c>
      <c r="T66" s="117">
        <v>44726</v>
      </c>
      <c r="U66" s="119">
        <v>130000</v>
      </c>
      <c r="V66" s="3" t="s">
        <v>21</v>
      </c>
      <c r="W66" s="3" t="s">
        <v>245</v>
      </c>
      <c r="X66" t="s">
        <v>239</v>
      </c>
      <c r="Y66" s="3">
        <v>2022017976</v>
      </c>
      <c r="Z66" s="3" t="s">
        <v>409</v>
      </c>
      <c r="AB66" s="119">
        <v>947</v>
      </c>
      <c r="AC66" s="119">
        <v>129053</v>
      </c>
      <c r="AD66" s="118">
        <v>17.34</v>
      </c>
      <c r="AE66" s="118">
        <v>0.46</v>
      </c>
      <c r="AF66" s="118">
        <v>0.28000000000000003</v>
      </c>
      <c r="AG66" s="118">
        <v>18.079999999999998</v>
      </c>
      <c r="AH66" s="118">
        <v>17.8</v>
      </c>
      <c r="AI66" s="120">
        <f t="shared" si="10"/>
        <v>0.97415730337078643</v>
      </c>
      <c r="AJ66" s="121">
        <f t="shared" si="9"/>
        <v>7250.1685393258422</v>
      </c>
      <c r="AK66" s="185" t="s">
        <v>481</v>
      </c>
      <c r="AL66" s="185" t="s">
        <v>482</v>
      </c>
    </row>
    <row r="67" spans="2:43" x14ac:dyDescent="0.25">
      <c r="R67" t="s">
        <v>417</v>
      </c>
      <c r="S67" t="s">
        <v>418</v>
      </c>
      <c r="T67" s="117">
        <v>44743</v>
      </c>
      <c r="U67" s="119">
        <v>47270</v>
      </c>
      <c r="V67" s="3" t="s">
        <v>21</v>
      </c>
      <c r="W67" s="3" t="s">
        <v>419</v>
      </c>
      <c r="X67" t="s">
        <v>239</v>
      </c>
      <c r="Y67" s="3">
        <v>2022018847</v>
      </c>
      <c r="Z67" s="3" t="s">
        <v>240</v>
      </c>
      <c r="AB67" s="119">
        <v>0</v>
      </c>
      <c r="AC67" s="119">
        <v>47270</v>
      </c>
      <c r="AD67" s="118">
        <v>7.78</v>
      </c>
      <c r="AE67" s="118">
        <v>0</v>
      </c>
      <c r="AF67" s="118">
        <v>0.37</v>
      </c>
      <c r="AG67" s="118">
        <v>8.15</v>
      </c>
      <c r="AH67" s="118">
        <v>7.78</v>
      </c>
      <c r="AI67" s="120">
        <f t="shared" si="10"/>
        <v>1</v>
      </c>
      <c r="AJ67" s="121">
        <f t="shared" si="9"/>
        <v>6075.8354755784057</v>
      </c>
      <c r="AK67" s="185" t="s">
        <v>420</v>
      </c>
      <c r="AL67" s="185" t="s">
        <v>421</v>
      </c>
    </row>
    <row r="68" spans="2:43" x14ac:dyDescent="0.25">
      <c r="R68" t="s">
        <v>403</v>
      </c>
      <c r="S68" t="s">
        <v>404</v>
      </c>
      <c r="T68" s="117">
        <v>44736</v>
      </c>
      <c r="U68" s="119">
        <v>209000</v>
      </c>
      <c r="V68" s="3" t="s">
        <v>21</v>
      </c>
      <c r="W68" s="3" t="s">
        <v>245</v>
      </c>
      <c r="X68" t="s">
        <v>250</v>
      </c>
      <c r="Y68" s="3">
        <v>2022018648</v>
      </c>
      <c r="Z68" s="3" t="s">
        <v>240</v>
      </c>
      <c r="AB68" s="119">
        <v>0</v>
      </c>
      <c r="AC68" s="119">
        <v>209000</v>
      </c>
      <c r="AD68" s="118">
        <v>35.68</v>
      </c>
      <c r="AE68" s="118">
        <v>3</v>
      </c>
      <c r="AF68" s="118">
        <v>0.8</v>
      </c>
      <c r="AG68" s="118">
        <v>39.479999999999997</v>
      </c>
      <c r="AH68" s="118">
        <v>38.68</v>
      </c>
      <c r="AI68" s="120">
        <f t="shared" si="10"/>
        <v>0.92244053774560497</v>
      </c>
      <c r="AJ68" s="121">
        <f t="shared" si="9"/>
        <v>5403.3092037228544</v>
      </c>
      <c r="AK68" s="185" t="s">
        <v>405</v>
      </c>
      <c r="AL68" s="185" t="s">
        <v>406</v>
      </c>
    </row>
    <row r="69" spans="2:43" x14ac:dyDescent="0.25">
      <c r="R69" t="s">
        <v>525</v>
      </c>
      <c r="S69" t="s">
        <v>526</v>
      </c>
      <c r="T69" s="117">
        <v>44874</v>
      </c>
      <c r="U69" s="119">
        <v>661000</v>
      </c>
      <c r="V69" s="3" t="s">
        <v>21</v>
      </c>
      <c r="W69" s="3" t="s">
        <v>245</v>
      </c>
      <c r="X69" t="s">
        <v>239</v>
      </c>
      <c r="Y69" s="3">
        <v>2022030129</v>
      </c>
      <c r="Z69" s="3" t="s">
        <v>240</v>
      </c>
      <c r="AB69" s="119">
        <v>0</v>
      </c>
      <c r="AC69" s="119">
        <v>661000</v>
      </c>
      <c r="AD69" s="118">
        <v>74.95</v>
      </c>
      <c r="AE69" s="118">
        <v>0</v>
      </c>
      <c r="AF69" s="118">
        <v>5.05</v>
      </c>
      <c r="AG69" s="118">
        <v>80</v>
      </c>
      <c r="AH69" s="118">
        <v>74.95</v>
      </c>
      <c r="AI69" s="120">
        <f t="shared" si="10"/>
        <v>1</v>
      </c>
      <c r="AJ69" s="121">
        <f t="shared" si="9"/>
        <v>8819.212808539025</v>
      </c>
      <c r="AK69" s="185" t="s">
        <v>527</v>
      </c>
      <c r="AL69" s="185" t="s">
        <v>528</v>
      </c>
      <c r="AM69" s="272">
        <f>SUM(AC65:AC69)</f>
        <v>1549665</v>
      </c>
      <c r="AN69" s="273">
        <f>SUM(AH65:AH69)</f>
        <v>210.07</v>
      </c>
      <c r="AO69" s="119">
        <f>AM69/AN69</f>
        <v>7376.8981767982104</v>
      </c>
      <c r="AP69" s="3">
        <v>5</v>
      </c>
      <c r="AQ69" s="176" t="s">
        <v>705</v>
      </c>
    </row>
    <row r="70" spans="2:43" x14ac:dyDescent="0.25">
      <c r="R70" t="s">
        <v>53</v>
      </c>
      <c r="S70" t="s">
        <v>499</v>
      </c>
      <c r="T70" s="117">
        <v>44659</v>
      </c>
      <c r="U70" s="119">
        <v>130000</v>
      </c>
      <c r="V70" s="3" t="s">
        <v>21</v>
      </c>
      <c r="W70" s="3" t="s">
        <v>245</v>
      </c>
      <c r="X70" t="s">
        <v>239</v>
      </c>
      <c r="Y70" s="3">
        <v>2022012472</v>
      </c>
      <c r="Z70" s="3" t="s">
        <v>240</v>
      </c>
      <c r="AB70" s="119">
        <v>0</v>
      </c>
      <c r="AC70" s="119">
        <v>130000</v>
      </c>
      <c r="AD70" s="118">
        <v>16.79</v>
      </c>
      <c r="AE70" s="118">
        <v>0</v>
      </c>
      <c r="AF70" s="118">
        <v>2.91</v>
      </c>
      <c r="AG70" s="118">
        <v>19.7</v>
      </c>
      <c r="AH70" s="118">
        <v>16.79</v>
      </c>
      <c r="AI70" s="120">
        <f t="shared" si="10"/>
        <v>1</v>
      </c>
      <c r="AJ70" s="121">
        <f t="shared" si="9"/>
        <v>7742.7039904705189</v>
      </c>
      <c r="AK70" s="185" t="s">
        <v>500</v>
      </c>
      <c r="AL70" s="185" t="s">
        <v>475</v>
      </c>
    </row>
    <row r="71" spans="2:43" x14ac:dyDescent="0.25">
      <c r="R71" t="s">
        <v>456</v>
      </c>
      <c r="S71" t="s">
        <v>457</v>
      </c>
      <c r="T71" s="117">
        <v>45327</v>
      </c>
      <c r="U71" s="162">
        <v>253500</v>
      </c>
      <c r="V71" s="159" t="s">
        <v>278</v>
      </c>
      <c r="W71" s="3" t="s">
        <v>245</v>
      </c>
      <c r="X71" t="s">
        <v>239</v>
      </c>
      <c r="Y71" s="3">
        <v>2024002379</v>
      </c>
      <c r="Z71" s="3" t="s">
        <v>240</v>
      </c>
      <c r="AB71" s="119">
        <v>0</v>
      </c>
      <c r="AC71" s="162">
        <v>253500</v>
      </c>
      <c r="AD71" s="118">
        <v>37.56</v>
      </c>
      <c r="AE71" s="118">
        <v>0</v>
      </c>
      <c r="AF71" s="118">
        <v>1.48</v>
      </c>
      <c r="AG71" s="118">
        <v>39.04</v>
      </c>
      <c r="AH71" s="118">
        <v>37.56</v>
      </c>
      <c r="AI71" s="120">
        <f t="shared" si="10"/>
        <v>1</v>
      </c>
      <c r="AJ71" s="121">
        <f t="shared" si="9"/>
        <v>6749.2012779552715</v>
      </c>
      <c r="AK71" s="185" t="s">
        <v>458</v>
      </c>
      <c r="AL71" s="185" t="s">
        <v>459</v>
      </c>
    </row>
    <row r="72" spans="2:43" x14ac:dyDescent="0.25">
      <c r="R72" t="s">
        <v>412</v>
      </c>
      <c r="S72" t="s">
        <v>413</v>
      </c>
      <c r="T72" s="117">
        <v>44882</v>
      </c>
      <c r="U72" s="119">
        <v>60010</v>
      </c>
      <c r="V72" s="3" t="s">
        <v>21</v>
      </c>
      <c r="W72" s="3" t="s">
        <v>414</v>
      </c>
      <c r="X72" t="s">
        <v>239</v>
      </c>
      <c r="Y72" s="3">
        <v>2022029783</v>
      </c>
      <c r="Z72" s="3" t="s">
        <v>240</v>
      </c>
      <c r="AB72" s="119">
        <v>0</v>
      </c>
      <c r="AC72" s="119">
        <v>60010</v>
      </c>
      <c r="AD72" s="118">
        <v>10</v>
      </c>
      <c r="AE72" s="118">
        <v>0</v>
      </c>
      <c r="AF72" s="118">
        <v>0</v>
      </c>
      <c r="AG72" s="118">
        <v>10</v>
      </c>
      <c r="AH72" s="118">
        <v>10</v>
      </c>
      <c r="AI72" s="120">
        <f t="shared" si="10"/>
        <v>1</v>
      </c>
      <c r="AJ72" s="121">
        <f t="shared" si="9"/>
        <v>6001</v>
      </c>
      <c r="AK72" s="185" t="s">
        <v>415</v>
      </c>
      <c r="AL72" s="185" t="s">
        <v>416</v>
      </c>
    </row>
    <row r="73" spans="2:43" ht="45" x14ac:dyDescent="0.25">
      <c r="R73" s="1" t="s">
        <v>422</v>
      </c>
      <c r="S73" s="1" t="s">
        <v>423</v>
      </c>
      <c r="T73" s="130">
        <v>44957</v>
      </c>
      <c r="U73" s="131">
        <v>994980</v>
      </c>
      <c r="V73" s="132" t="s">
        <v>21</v>
      </c>
      <c r="W73" s="132" t="s">
        <v>245</v>
      </c>
      <c r="X73" s="1" t="s">
        <v>255</v>
      </c>
      <c r="Y73" s="132">
        <v>2023002028</v>
      </c>
      <c r="Z73" s="132" t="s">
        <v>240</v>
      </c>
      <c r="AA73" s="135" t="s">
        <v>424</v>
      </c>
      <c r="AB73" s="131">
        <v>0</v>
      </c>
      <c r="AC73" s="131">
        <v>994980</v>
      </c>
      <c r="AD73" s="133">
        <v>154.32</v>
      </c>
      <c r="AE73" s="133">
        <v>7.9</v>
      </c>
      <c r="AF73" s="133">
        <v>3.6</v>
      </c>
      <c r="AG73" s="133">
        <v>165.82</v>
      </c>
      <c r="AH73" s="133">
        <v>162.22</v>
      </c>
      <c r="AI73" s="120">
        <f t="shared" si="10"/>
        <v>0.95130070274935274</v>
      </c>
      <c r="AJ73" s="121">
        <f t="shared" si="9"/>
        <v>6133.5223770188632</v>
      </c>
      <c r="AK73" s="196" t="s">
        <v>415</v>
      </c>
      <c r="AL73" s="196" t="s">
        <v>425</v>
      </c>
      <c r="AM73" s="272">
        <f>SUM(AC70:AC73)</f>
        <v>1438490</v>
      </c>
      <c r="AN73" s="273">
        <f>SUM(AH70:AH73)</f>
        <v>226.57</v>
      </c>
      <c r="AO73" s="119">
        <f>AM73/AN73</f>
        <v>6348.9870680143003</v>
      </c>
      <c r="AP73" s="3">
        <v>4</v>
      </c>
      <c r="AQ73" s="176" t="s">
        <v>7</v>
      </c>
    </row>
    <row r="74" spans="2:43" s="123" customFormat="1" x14ac:dyDescent="0.25">
      <c r="R74" t="s">
        <v>434</v>
      </c>
      <c r="S74" t="s">
        <v>435</v>
      </c>
      <c r="T74" s="117">
        <v>45071</v>
      </c>
      <c r="U74" s="119">
        <v>67500</v>
      </c>
      <c r="V74" s="3" t="s">
        <v>21</v>
      </c>
      <c r="W74" s="3" t="s">
        <v>245</v>
      </c>
      <c r="X74" t="s">
        <v>239</v>
      </c>
      <c r="Y74" s="3">
        <v>2023013068</v>
      </c>
      <c r="Z74" s="3" t="s">
        <v>240</v>
      </c>
      <c r="AA74"/>
      <c r="AB74" s="119">
        <v>0</v>
      </c>
      <c r="AC74" s="119">
        <v>67500</v>
      </c>
      <c r="AD74" s="118">
        <v>10.119999999999999</v>
      </c>
      <c r="AE74" s="118">
        <v>0</v>
      </c>
      <c r="AF74" s="118">
        <v>2.6</v>
      </c>
      <c r="AG74" s="118">
        <v>12.72</v>
      </c>
      <c r="AH74" s="118">
        <v>10.119999999999999</v>
      </c>
      <c r="AI74" s="120">
        <f t="shared" si="10"/>
        <v>1</v>
      </c>
      <c r="AJ74" s="121">
        <f t="shared" si="9"/>
        <v>6669.9604743083009</v>
      </c>
      <c r="AK74" s="185" t="s">
        <v>436</v>
      </c>
      <c r="AL74" s="185" t="s">
        <v>437</v>
      </c>
      <c r="AP74" s="126"/>
      <c r="AQ74" s="274"/>
    </row>
    <row r="75" spans="2:43" x14ac:dyDescent="0.25">
      <c r="R75" t="s">
        <v>486</v>
      </c>
      <c r="S75" t="s">
        <v>487</v>
      </c>
      <c r="T75" s="117">
        <v>44988</v>
      </c>
      <c r="U75" s="119">
        <v>280000</v>
      </c>
      <c r="V75" s="3" t="s">
        <v>21</v>
      </c>
      <c r="W75" s="3" t="s">
        <v>245</v>
      </c>
      <c r="X75" t="s">
        <v>239</v>
      </c>
      <c r="Y75" s="3">
        <v>2023004125</v>
      </c>
      <c r="Z75" s="3" t="s">
        <v>240</v>
      </c>
      <c r="AB75" s="119">
        <v>0</v>
      </c>
      <c r="AC75" s="119">
        <v>280000</v>
      </c>
      <c r="AD75" s="118">
        <v>38.01</v>
      </c>
      <c r="AE75" s="118">
        <v>0</v>
      </c>
      <c r="AF75" s="118">
        <v>1.99</v>
      </c>
      <c r="AG75" s="118">
        <v>40</v>
      </c>
      <c r="AH75" s="118">
        <v>38.01</v>
      </c>
      <c r="AI75" s="120">
        <f t="shared" si="10"/>
        <v>1</v>
      </c>
      <c r="AJ75" s="121">
        <f t="shared" si="9"/>
        <v>7366.4825046040523</v>
      </c>
      <c r="AK75" s="185" t="s">
        <v>488</v>
      </c>
      <c r="AL75" s="185" t="s">
        <v>489</v>
      </c>
    </row>
    <row r="76" spans="2:43" x14ac:dyDescent="0.25">
      <c r="R76" t="s">
        <v>501</v>
      </c>
      <c r="S76" t="s">
        <v>487</v>
      </c>
      <c r="T76" s="117">
        <v>44673</v>
      </c>
      <c r="U76" s="119">
        <v>217000</v>
      </c>
      <c r="V76" s="3" t="s">
        <v>21</v>
      </c>
      <c r="W76" s="3" t="s">
        <v>245</v>
      </c>
      <c r="X76" t="s">
        <v>250</v>
      </c>
      <c r="Y76" s="3">
        <v>2022013145</v>
      </c>
      <c r="Z76" s="3" t="s">
        <v>240</v>
      </c>
      <c r="AB76" s="119">
        <v>0</v>
      </c>
      <c r="AC76" s="119">
        <v>217000</v>
      </c>
      <c r="AD76" s="118">
        <v>27.56</v>
      </c>
      <c r="AE76" s="118">
        <v>0</v>
      </c>
      <c r="AF76" s="118">
        <v>1.75</v>
      </c>
      <c r="AG76" s="118">
        <v>29.31</v>
      </c>
      <c r="AH76" s="118">
        <v>27.56</v>
      </c>
      <c r="AI76" s="120">
        <f t="shared" si="10"/>
        <v>1</v>
      </c>
      <c r="AJ76" s="121">
        <f t="shared" si="9"/>
        <v>7873.7300435413645</v>
      </c>
      <c r="AK76" s="185" t="s">
        <v>502</v>
      </c>
      <c r="AL76" s="185" t="s">
        <v>503</v>
      </c>
    </row>
    <row r="77" spans="2:43" x14ac:dyDescent="0.25">
      <c r="R77" t="s">
        <v>442</v>
      </c>
      <c r="S77" t="s">
        <v>443</v>
      </c>
      <c r="T77" s="117">
        <v>45008</v>
      </c>
      <c r="U77" s="162">
        <v>689000</v>
      </c>
      <c r="V77" s="159" t="s">
        <v>278</v>
      </c>
      <c r="W77" s="3" t="s">
        <v>245</v>
      </c>
      <c r="X77" t="s">
        <v>239</v>
      </c>
      <c r="Y77" s="3">
        <v>2023005570</v>
      </c>
      <c r="Z77" s="3" t="s">
        <v>240</v>
      </c>
      <c r="AB77" s="119">
        <v>0</v>
      </c>
      <c r="AC77" s="162">
        <v>689000</v>
      </c>
      <c r="AD77" s="118">
        <v>102.46</v>
      </c>
      <c r="AE77" s="118">
        <v>0</v>
      </c>
      <c r="AF77" s="118">
        <v>4.21</v>
      </c>
      <c r="AG77" s="118">
        <v>106.67</v>
      </c>
      <c r="AH77" s="118">
        <v>102.46</v>
      </c>
      <c r="AI77" s="120">
        <f t="shared" si="10"/>
        <v>1</v>
      </c>
      <c r="AJ77" s="121">
        <f t="shared" si="9"/>
        <v>6724.5754440757373</v>
      </c>
      <c r="AK77" s="185" t="s">
        <v>444</v>
      </c>
      <c r="AL77" s="185" t="s">
        <v>445</v>
      </c>
    </row>
    <row r="78" spans="2:43" x14ac:dyDescent="0.25">
      <c r="R78" t="s">
        <v>391</v>
      </c>
      <c r="S78" t="s">
        <v>392</v>
      </c>
      <c r="T78" s="117">
        <v>45064</v>
      </c>
      <c r="U78" s="119">
        <v>105000</v>
      </c>
      <c r="V78" s="3" t="s">
        <v>21</v>
      </c>
      <c r="W78" s="3" t="s">
        <v>245</v>
      </c>
      <c r="X78" t="s">
        <v>239</v>
      </c>
      <c r="Y78" s="3">
        <v>2023012729</v>
      </c>
      <c r="Z78" s="3" t="s">
        <v>240</v>
      </c>
      <c r="AB78" s="119">
        <v>0</v>
      </c>
      <c r="AC78" s="119">
        <v>105000</v>
      </c>
      <c r="AD78" s="118">
        <v>20.73</v>
      </c>
      <c r="AE78" s="118">
        <v>0</v>
      </c>
      <c r="AF78" s="118">
        <v>0.55000000000000004</v>
      </c>
      <c r="AG78" s="118">
        <v>21.28</v>
      </c>
      <c r="AH78" s="118">
        <v>20.73</v>
      </c>
      <c r="AI78" s="120">
        <f t="shared" si="10"/>
        <v>1</v>
      </c>
      <c r="AJ78" s="121">
        <f t="shared" si="9"/>
        <v>5065.1230101302463</v>
      </c>
      <c r="AK78" s="185" t="s">
        <v>393</v>
      </c>
      <c r="AL78" s="185" t="s">
        <v>394</v>
      </c>
    </row>
    <row r="79" spans="2:43" ht="25.5" x14ac:dyDescent="0.25">
      <c r="R79" s="123" t="s">
        <v>460</v>
      </c>
      <c r="S79" s="123" t="s">
        <v>392</v>
      </c>
      <c r="T79" s="124">
        <v>45033</v>
      </c>
      <c r="U79" s="161">
        <v>1186000</v>
      </c>
      <c r="V79" s="160" t="s">
        <v>278</v>
      </c>
      <c r="W79" s="126" t="s">
        <v>245</v>
      </c>
      <c r="X79" s="123" t="s">
        <v>255</v>
      </c>
      <c r="Y79" s="126">
        <v>2023009905</v>
      </c>
      <c r="Z79" s="126" t="s">
        <v>240</v>
      </c>
      <c r="AA79" s="127" t="s">
        <v>461</v>
      </c>
      <c r="AB79" s="125">
        <v>0</v>
      </c>
      <c r="AC79" s="161">
        <v>1186000</v>
      </c>
      <c r="AD79" s="128">
        <v>174.05</v>
      </c>
      <c r="AE79" s="128">
        <v>0</v>
      </c>
      <c r="AF79" s="128">
        <v>11.18</v>
      </c>
      <c r="AG79" s="128">
        <v>185.23</v>
      </c>
      <c r="AH79" s="128">
        <v>174.05</v>
      </c>
      <c r="AI79" s="120">
        <f t="shared" si="10"/>
        <v>1</v>
      </c>
      <c r="AJ79" s="121">
        <f t="shared" si="9"/>
        <v>6814.1338695777067</v>
      </c>
      <c r="AK79" s="255" t="s">
        <v>462</v>
      </c>
      <c r="AL79" s="255" t="s">
        <v>445</v>
      </c>
      <c r="AM79" s="272">
        <f>SUM(AC74:AC79)</f>
        <v>2544500</v>
      </c>
      <c r="AN79" s="273">
        <f>SUM(AH74:AH79)</f>
        <v>372.92999999999995</v>
      </c>
      <c r="AO79" s="119">
        <f>AM79/AN79</f>
        <v>6822.9962727589636</v>
      </c>
      <c r="AP79" s="3">
        <v>6</v>
      </c>
      <c r="AQ79" s="176" t="s">
        <v>2</v>
      </c>
    </row>
    <row r="80" spans="2:43" x14ac:dyDescent="0.25">
      <c r="R80" t="s">
        <v>483</v>
      </c>
      <c r="S80" t="s">
        <v>387</v>
      </c>
      <c r="T80" s="117">
        <v>44826</v>
      </c>
      <c r="U80" s="119">
        <v>545090</v>
      </c>
      <c r="V80" s="3" t="s">
        <v>21</v>
      </c>
      <c r="W80" s="3" t="s">
        <v>245</v>
      </c>
      <c r="X80" t="s">
        <v>239</v>
      </c>
      <c r="Y80" s="3">
        <v>2022026139</v>
      </c>
      <c r="Z80" s="3" t="s">
        <v>240</v>
      </c>
      <c r="AB80" s="119">
        <v>0</v>
      </c>
      <c r="AC80" s="119">
        <v>545090</v>
      </c>
      <c r="AD80" s="118">
        <v>75.05</v>
      </c>
      <c r="AE80" s="118">
        <v>0</v>
      </c>
      <c r="AF80" s="118">
        <v>2.82</v>
      </c>
      <c r="AG80" s="118">
        <v>77.87</v>
      </c>
      <c r="AH80" s="118">
        <v>75.05</v>
      </c>
      <c r="AI80" s="120">
        <f t="shared" si="10"/>
        <v>1</v>
      </c>
      <c r="AJ80" s="121">
        <f t="shared" si="9"/>
        <v>7263.0246502331784</v>
      </c>
      <c r="AK80" s="185" t="s">
        <v>484</v>
      </c>
      <c r="AL80" s="185" t="s">
        <v>485</v>
      </c>
    </row>
    <row r="81" spans="17:43" x14ac:dyDescent="0.25">
      <c r="R81" t="s">
        <v>463</v>
      </c>
      <c r="S81" t="s">
        <v>464</v>
      </c>
      <c r="T81" s="117">
        <v>44802</v>
      </c>
      <c r="U81" s="119">
        <v>1026805</v>
      </c>
      <c r="V81" s="3" t="s">
        <v>21</v>
      </c>
      <c r="W81" s="3" t="s">
        <v>414</v>
      </c>
      <c r="X81" t="s">
        <v>255</v>
      </c>
      <c r="Y81" s="3">
        <v>2022023865</v>
      </c>
      <c r="Z81" s="3" t="s">
        <v>240</v>
      </c>
      <c r="AA81" t="s">
        <v>465</v>
      </c>
      <c r="AB81" s="119">
        <v>0</v>
      </c>
      <c r="AC81" s="119">
        <v>1026805</v>
      </c>
      <c r="AD81" s="118">
        <v>147.834</v>
      </c>
      <c r="AE81" s="118">
        <v>0</v>
      </c>
      <c r="AF81" s="118">
        <v>10.135999999999999</v>
      </c>
      <c r="AG81" s="118">
        <v>157.97</v>
      </c>
      <c r="AH81" s="118">
        <v>147.834</v>
      </c>
      <c r="AI81" s="120">
        <f t="shared" si="10"/>
        <v>1</v>
      </c>
      <c r="AJ81" s="121">
        <f t="shared" si="9"/>
        <v>6945.662026326826</v>
      </c>
      <c r="AK81" s="185" t="s">
        <v>466</v>
      </c>
      <c r="AL81" s="185" t="s">
        <v>467</v>
      </c>
    </row>
    <row r="82" spans="17:43" x14ac:dyDescent="0.25">
      <c r="R82" t="s">
        <v>476</v>
      </c>
      <c r="S82" t="s">
        <v>304</v>
      </c>
      <c r="T82" s="117">
        <v>44802</v>
      </c>
      <c r="U82" s="119">
        <v>520000</v>
      </c>
      <c r="V82" s="3" t="s">
        <v>21</v>
      </c>
      <c r="W82" s="3" t="s">
        <v>414</v>
      </c>
      <c r="X82" t="s">
        <v>239</v>
      </c>
      <c r="Y82" s="3">
        <v>2022023860</v>
      </c>
      <c r="Z82" s="3" t="s">
        <v>240</v>
      </c>
      <c r="AB82" s="119">
        <v>0</v>
      </c>
      <c r="AC82" s="119">
        <v>520000</v>
      </c>
      <c r="AD82" s="118">
        <v>72.459999999999994</v>
      </c>
      <c r="AE82" s="118">
        <v>0</v>
      </c>
      <c r="AF82" s="118">
        <v>7.54</v>
      </c>
      <c r="AG82" s="118">
        <v>80</v>
      </c>
      <c r="AH82" s="118">
        <v>72.459999999999994</v>
      </c>
      <c r="AI82" s="120">
        <f t="shared" si="10"/>
        <v>1</v>
      </c>
      <c r="AJ82" s="121">
        <f t="shared" si="9"/>
        <v>7176.3731714049136</v>
      </c>
      <c r="AK82" s="185" t="s">
        <v>477</v>
      </c>
      <c r="AL82" s="185" t="s">
        <v>478</v>
      </c>
    </row>
    <row r="83" spans="17:43" x14ac:dyDescent="0.25">
      <c r="R83" t="s">
        <v>498</v>
      </c>
      <c r="S83" t="s">
        <v>491</v>
      </c>
      <c r="T83" s="117">
        <v>44826</v>
      </c>
      <c r="U83" s="119">
        <v>502810</v>
      </c>
      <c r="V83" s="3" t="s">
        <v>21</v>
      </c>
      <c r="W83" s="3" t="s">
        <v>245</v>
      </c>
      <c r="X83" t="s">
        <v>250</v>
      </c>
      <c r="Y83" s="3">
        <v>2022027559</v>
      </c>
      <c r="Z83" s="3" t="s">
        <v>409</v>
      </c>
      <c r="AB83" s="119">
        <v>0</v>
      </c>
      <c r="AC83" s="119">
        <v>502810</v>
      </c>
      <c r="AD83" s="118">
        <v>65.72</v>
      </c>
      <c r="AE83" s="118">
        <v>0</v>
      </c>
      <c r="AF83" s="118">
        <v>6.11</v>
      </c>
      <c r="AG83" s="118">
        <v>71.83</v>
      </c>
      <c r="AH83" s="118">
        <v>65.72</v>
      </c>
      <c r="AI83" s="120">
        <f t="shared" si="10"/>
        <v>1</v>
      </c>
      <c r="AJ83" s="121">
        <f t="shared" si="9"/>
        <v>7650.7912355447352</v>
      </c>
      <c r="AK83" s="185" t="s">
        <v>484</v>
      </c>
      <c r="AL83" s="185" t="s">
        <v>485</v>
      </c>
    </row>
    <row r="84" spans="17:43" x14ac:dyDescent="0.25">
      <c r="R84" t="s">
        <v>490</v>
      </c>
      <c r="S84" t="s">
        <v>491</v>
      </c>
      <c r="T84" s="117">
        <v>44784</v>
      </c>
      <c r="U84" s="119">
        <v>560000</v>
      </c>
      <c r="V84" s="3" t="s">
        <v>21</v>
      </c>
      <c r="W84" s="3" t="s">
        <v>245</v>
      </c>
      <c r="X84" t="s">
        <v>239</v>
      </c>
      <c r="Y84" s="3">
        <v>2022022693</v>
      </c>
      <c r="Z84" s="3" t="s">
        <v>240</v>
      </c>
      <c r="AB84" s="119">
        <v>0</v>
      </c>
      <c r="AC84" s="119">
        <v>560000</v>
      </c>
      <c r="AD84" s="118">
        <v>75.540000000000006</v>
      </c>
      <c r="AE84" s="118">
        <v>0</v>
      </c>
      <c r="AF84" s="118">
        <v>4.46</v>
      </c>
      <c r="AG84" s="118">
        <v>80</v>
      </c>
      <c r="AH84" s="118">
        <v>75.540000000000006</v>
      </c>
      <c r="AI84" s="120">
        <f t="shared" si="10"/>
        <v>1</v>
      </c>
      <c r="AJ84" s="121">
        <f t="shared" si="9"/>
        <v>7413.2909716706372</v>
      </c>
      <c r="AK84" s="185" t="s">
        <v>484</v>
      </c>
      <c r="AL84" s="185" t="s">
        <v>492</v>
      </c>
    </row>
    <row r="85" spans="17:43" x14ac:dyDescent="0.25">
      <c r="R85" t="s">
        <v>517</v>
      </c>
      <c r="S85" t="s">
        <v>518</v>
      </c>
      <c r="T85" s="117">
        <v>44987</v>
      </c>
      <c r="U85" s="119">
        <v>221425</v>
      </c>
      <c r="V85" s="3" t="s">
        <v>21</v>
      </c>
      <c r="W85" s="3" t="s">
        <v>245</v>
      </c>
      <c r="X85" t="s">
        <v>239</v>
      </c>
      <c r="Y85" s="3">
        <v>2023004167</v>
      </c>
      <c r="Z85" s="3" t="s">
        <v>409</v>
      </c>
      <c r="AB85" s="119">
        <v>0</v>
      </c>
      <c r="AC85" s="119">
        <v>221425</v>
      </c>
      <c r="AD85" s="118">
        <v>25.47</v>
      </c>
      <c r="AE85" s="118">
        <v>0</v>
      </c>
      <c r="AF85" s="118">
        <v>0.57999999999999996</v>
      </c>
      <c r="AG85" s="118">
        <v>26.05</v>
      </c>
      <c r="AH85" s="118">
        <v>25.47</v>
      </c>
      <c r="AI85" s="120">
        <f t="shared" si="10"/>
        <v>1</v>
      </c>
      <c r="AJ85" s="121">
        <f t="shared" si="9"/>
        <v>8693.561052218296</v>
      </c>
      <c r="AK85" s="185" t="s">
        <v>519</v>
      </c>
      <c r="AL85" s="185" t="s">
        <v>520</v>
      </c>
      <c r="AM85" s="272">
        <f>SUM(AC80:AC85)</f>
        <v>3376130</v>
      </c>
      <c r="AN85" s="273">
        <f>SUM(AH80:AH85)</f>
        <v>462.07399999999996</v>
      </c>
      <c r="AO85" s="119">
        <f>AM85/AN85</f>
        <v>7306.4703921882647</v>
      </c>
      <c r="AP85" s="3">
        <v>6</v>
      </c>
      <c r="AQ85" s="176" t="s">
        <v>707</v>
      </c>
    </row>
    <row r="86" spans="17:43" ht="38.25" x14ac:dyDescent="0.25">
      <c r="R86" s="123" t="s">
        <v>533</v>
      </c>
      <c r="S86" s="123" t="s">
        <v>408</v>
      </c>
      <c r="T86" s="124">
        <v>45183</v>
      </c>
      <c r="U86" s="161">
        <v>1342446</v>
      </c>
      <c r="V86" s="160" t="s">
        <v>278</v>
      </c>
      <c r="W86" s="126" t="s">
        <v>238</v>
      </c>
      <c r="X86" s="123" t="s">
        <v>255</v>
      </c>
      <c r="Y86" s="126">
        <v>2023021827</v>
      </c>
      <c r="Z86" s="126" t="s">
        <v>240</v>
      </c>
      <c r="AA86" s="127" t="s">
        <v>534</v>
      </c>
      <c r="AB86" s="125">
        <v>0</v>
      </c>
      <c r="AC86" s="161">
        <v>1342446</v>
      </c>
      <c r="AD86" s="128">
        <v>150.03</v>
      </c>
      <c r="AE86" s="128">
        <v>0</v>
      </c>
      <c r="AF86" s="128">
        <v>6.9700000000000006</v>
      </c>
      <c r="AG86" s="128">
        <v>157</v>
      </c>
      <c r="AH86" s="128">
        <v>150.03</v>
      </c>
      <c r="AI86" s="120">
        <f t="shared" si="10"/>
        <v>1</v>
      </c>
      <c r="AJ86" s="121">
        <f t="shared" si="9"/>
        <v>8947.8504299140168</v>
      </c>
      <c r="AK86" s="255" t="s">
        <v>535</v>
      </c>
      <c r="AL86" s="255" t="s">
        <v>536</v>
      </c>
    </row>
    <row r="87" spans="17:43" x14ac:dyDescent="0.25">
      <c r="R87" t="s">
        <v>453</v>
      </c>
      <c r="S87" t="s">
        <v>435</v>
      </c>
      <c r="T87" s="117">
        <v>44777</v>
      </c>
      <c r="U87" s="119">
        <v>440000</v>
      </c>
      <c r="V87" s="3" t="s">
        <v>21</v>
      </c>
      <c r="W87" s="3" t="s">
        <v>245</v>
      </c>
      <c r="X87" t="s">
        <v>239</v>
      </c>
      <c r="Y87" s="3">
        <v>2022023428</v>
      </c>
      <c r="Z87" s="3" t="s">
        <v>240</v>
      </c>
      <c r="AB87" s="119">
        <v>0</v>
      </c>
      <c r="AC87" s="119">
        <v>440000</v>
      </c>
      <c r="AD87" s="118">
        <v>56.5</v>
      </c>
      <c r="AE87" s="118">
        <v>8.7100000000000009</v>
      </c>
      <c r="AF87" s="118">
        <v>5.33</v>
      </c>
      <c r="AG87" s="118">
        <v>70.540000000000006</v>
      </c>
      <c r="AH87" s="118">
        <v>65.210000000000008</v>
      </c>
      <c r="AI87" s="120">
        <f t="shared" si="10"/>
        <v>0.86643152890660935</v>
      </c>
      <c r="AJ87" s="121">
        <f t="shared" si="9"/>
        <v>6747.4313755558951</v>
      </c>
      <c r="AK87" s="185" t="s">
        <v>454</v>
      </c>
      <c r="AL87" s="185" t="s">
        <v>455</v>
      </c>
    </row>
    <row r="88" spans="17:43" x14ac:dyDescent="0.25">
      <c r="R88" t="s">
        <v>508</v>
      </c>
      <c r="S88" t="s">
        <v>509</v>
      </c>
      <c r="T88" s="117">
        <v>45226</v>
      </c>
      <c r="U88" s="119">
        <v>550000</v>
      </c>
      <c r="V88" s="3" t="s">
        <v>21</v>
      </c>
      <c r="W88" s="3" t="s">
        <v>245</v>
      </c>
      <c r="X88" t="s">
        <v>250</v>
      </c>
      <c r="Y88" s="3">
        <v>2023027072</v>
      </c>
      <c r="Z88" s="3" t="s">
        <v>240</v>
      </c>
      <c r="AB88" s="119">
        <v>0</v>
      </c>
      <c r="AC88" s="119">
        <v>550000</v>
      </c>
      <c r="AD88" s="118">
        <v>62.42</v>
      </c>
      <c r="AE88" s="118">
        <v>3.3</v>
      </c>
      <c r="AF88" s="118">
        <v>2.48</v>
      </c>
      <c r="AG88" s="118">
        <v>68.2</v>
      </c>
      <c r="AH88" s="118">
        <v>65.72</v>
      </c>
      <c r="AI88" s="120">
        <f t="shared" si="10"/>
        <v>0.94978697504564824</v>
      </c>
      <c r="AJ88" s="121">
        <f t="shared" si="9"/>
        <v>8368.8374923919655</v>
      </c>
      <c r="AK88" s="185" t="s">
        <v>510</v>
      </c>
      <c r="AL88" s="185" t="s">
        <v>511</v>
      </c>
    </row>
    <row r="89" spans="17:43" x14ac:dyDescent="0.25">
      <c r="R89" t="s">
        <v>407</v>
      </c>
      <c r="S89" t="s">
        <v>408</v>
      </c>
      <c r="T89" s="117">
        <v>44988</v>
      </c>
      <c r="U89" s="162">
        <v>230000</v>
      </c>
      <c r="V89" s="159" t="s">
        <v>278</v>
      </c>
      <c r="W89" s="3" t="s">
        <v>245</v>
      </c>
      <c r="X89" t="s">
        <v>239</v>
      </c>
      <c r="Y89" s="3">
        <v>2023004524</v>
      </c>
      <c r="Z89" s="3" t="s">
        <v>409</v>
      </c>
      <c r="AB89" s="119">
        <v>4981</v>
      </c>
      <c r="AC89" s="162">
        <f>U89-AB89</f>
        <v>225019</v>
      </c>
      <c r="AD89" s="118">
        <v>37.75</v>
      </c>
      <c r="AE89" s="118">
        <v>0</v>
      </c>
      <c r="AF89" s="118">
        <v>1.25</v>
      </c>
      <c r="AG89" s="118">
        <v>39</v>
      </c>
      <c r="AH89" s="118">
        <v>37.75</v>
      </c>
      <c r="AI89" s="120">
        <f t="shared" si="10"/>
        <v>1</v>
      </c>
      <c r="AJ89" s="121">
        <f t="shared" si="9"/>
        <v>5960.7682119205301</v>
      </c>
      <c r="AK89" s="185" t="s">
        <v>410</v>
      </c>
      <c r="AL89" s="185" t="s">
        <v>411</v>
      </c>
      <c r="AM89" s="272">
        <f>SUM(AC86:AC89)</f>
        <v>2557465</v>
      </c>
      <c r="AN89" s="273">
        <f>SUM(AH86:AH89)</f>
        <v>318.71000000000004</v>
      </c>
      <c r="AO89" s="119">
        <f>AM89/AN89</f>
        <v>8024.4265947099238</v>
      </c>
      <c r="AP89" s="3">
        <v>4</v>
      </c>
      <c r="AQ89" s="176" t="s">
        <v>1</v>
      </c>
    </row>
    <row r="90" spans="17:43" x14ac:dyDescent="0.25">
      <c r="R90" t="s">
        <v>381</v>
      </c>
      <c r="S90" t="s">
        <v>382</v>
      </c>
      <c r="T90" s="117">
        <v>45313</v>
      </c>
      <c r="U90" s="119">
        <v>220000</v>
      </c>
      <c r="V90" s="3" t="s">
        <v>21</v>
      </c>
      <c r="W90" s="3" t="s">
        <v>245</v>
      </c>
      <c r="X90" t="s">
        <v>255</v>
      </c>
      <c r="Y90" s="3">
        <v>2024001519</v>
      </c>
      <c r="Z90" s="3" t="s">
        <v>240</v>
      </c>
      <c r="AA90" t="s">
        <v>383</v>
      </c>
      <c r="AB90" s="119">
        <v>0</v>
      </c>
      <c r="AC90" s="119">
        <v>220000</v>
      </c>
      <c r="AD90" s="118">
        <v>46.239999999999995</v>
      </c>
      <c r="AE90" s="118">
        <v>0</v>
      </c>
      <c r="AF90" s="118">
        <v>0.22999999999999998</v>
      </c>
      <c r="AG90" s="118">
        <v>46.47</v>
      </c>
      <c r="AH90" s="118">
        <v>46.239999999999995</v>
      </c>
      <c r="AI90" s="120">
        <f t="shared" si="10"/>
        <v>1</v>
      </c>
      <c r="AJ90" s="121">
        <f t="shared" si="9"/>
        <v>4757.7854671280284</v>
      </c>
      <c r="AK90" s="185" t="s">
        <v>384</v>
      </c>
      <c r="AL90" s="185" t="s">
        <v>385</v>
      </c>
    </row>
    <row r="91" spans="17:43" x14ac:dyDescent="0.25">
      <c r="R91" t="s">
        <v>512</v>
      </c>
      <c r="S91" t="s">
        <v>513</v>
      </c>
      <c r="T91" s="117">
        <v>44781</v>
      </c>
      <c r="U91" s="119">
        <v>255000</v>
      </c>
      <c r="V91" s="3" t="s">
        <v>21</v>
      </c>
      <c r="W91" s="3" t="s">
        <v>245</v>
      </c>
      <c r="X91" t="s">
        <v>255</v>
      </c>
      <c r="Y91" s="3">
        <v>2022022182</v>
      </c>
      <c r="Z91" s="3" t="s">
        <v>240</v>
      </c>
      <c r="AA91" t="s">
        <v>514</v>
      </c>
      <c r="AB91" s="119">
        <v>0</v>
      </c>
      <c r="AC91" s="119">
        <v>255000</v>
      </c>
      <c r="AD91" s="118">
        <v>27.11</v>
      </c>
      <c r="AE91" s="118">
        <v>2.5</v>
      </c>
      <c r="AF91" s="118">
        <v>3.3200000000000003</v>
      </c>
      <c r="AG91" s="118">
        <v>32.93</v>
      </c>
      <c r="AH91" s="118">
        <v>29.61</v>
      </c>
      <c r="AI91" s="120">
        <f t="shared" si="10"/>
        <v>0.91556906450523468</v>
      </c>
      <c r="AJ91" s="121">
        <f t="shared" si="9"/>
        <v>8611.9554204660581</v>
      </c>
      <c r="AK91" s="185" t="s">
        <v>515</v>
      </c>
      <c r="AL91" s="185" t="s">
        <v>516</v>
      </c>
    </row>
    <row r="92" spans="17:43" x14ac:dyDescent="0.25">
      <c r="R92" t="s">
        <v>386</v>
      </c>
      <c r="S92" t="s">
        <v>387</v>
      </c>
      <c r="T92" s="117">
        <v>44827</v>
      </c>
      <c r="U92" s="119">
        <v>405000</v>
      </c>
      <c r="V92" s="3" t="s">
        <v>21</v>
      </c>
      <c r="W92" s="3" t="s">
        <v>238</v>
      </c>
      <c r="X92" t="s">
        <v>255</v>
      </c>
      <c r="Y92" s="3">
        <v>2022026488</v>
      </c>
      <c r="Z92" s="3" t="s">
        <v>240</v>
      </c>
      <c r="AA92" t="s">
        <v>388</v>
      </c>
      <c r="AB92" s="119">
        <v>0</v>
      </c>
      <c r="AC92" s="119">
        <v>405000</v>
      </c>
      <c r="AD92" s="118">
        <v>80.649999999999991</v>
      </c>
      <c r="AE92" s="118">
        <v>0.62</v>
      </c>
      <c r="AF92" s="118">
        <v>6.9399999999999995</v>
      </c>
      <c r="AG92" s="118">
        <v>88.210000000000008</v>
      </c>
      <c r="AH92" s="118">
        <v>81.27</v>
      </c>
      <c r="AI92" s="120">
        <f t="shared" si="10"/>
        <v>0.99237110865017841</v>
      </c>
      <c r="AJ92" s="121">
        <f t="shared" si="9"/>
        <v>4983.388704318937</v>
      </c>
      <c r="AK92" s="185" t="s">
        <v>389</v>
      </c>
      <c r="AL92" s="185" t="s">
        <v>390</v>
      </c>
    </row>
    <row r="93" spans="17:43" x14ac:dyDescent="0.25">
      <c r="Q93" s="185"/>
      <c r="R93" t="s">
        <v>493</v>
      </c>
      <c r="S93" t="s">
        <v>304</v>
      </c>
      <c r="T93" s="117">
        <v>44671</v>
      </c>
      <c r="U93" s="119">
        <v>515000</v>
      </c>
      <c r="V93" s="3" t="s">
        <v>21</v>
      </c>
      <c r="W93" s="3" t="s">
        <v>245</v>
      </c>
      <c r="X93" t="s">
        <v>239</v>
      </c>
      <c r="Y93" s="3">
        <v>2022013149</v>
      </c>
      <c r="Z93" s="3" t="s">
        <v>240</v>
      </c>
      <c r="AB93" s="119">
        <v>0</v>
      </c>
      <c r="AC93" s="119">
        <v>515000</v>
      </c>
      <c r="AD93" s="118">
        <v>69.09</v>
      </c>
      <c r="AE93" s="118">
        <v>0</v>
      </c>
      <c r="AF93" s="118">
        <v>2.2599999999999998</v>
      </c>
      <c r="AG93" s="118">
        <v>71.349999999999994</v>
      </c>
      <c r="AH93" s="118">
        <v>69.09</v>
      </c>
      <c r="AI93" s="120">
        <f t="shared" si="10"/>
        <v>1</v>
      </c>
      <c r="AJ93" s="121">
        <f t="shared" si="9"/>
        <v>7454.0454479664204</v>
      </c>
      <c r="AK93" s="185" t="s">
        <v>494</v>
      </c>
      <c r="AL93" s="185" t="s">
        <v>428</v>
      </c>
    </row>
    <row r="94" spans="17:43" x14ac:dyDescent="0.25">
      <c r="R94" t="s">
        <v>450</v>
      </c>
      <c r="S94" t="s">
        <v>304</v>
      </c>
      <c r="T94" s="117">
        <v>44665</v>
      </c>
      <c r="U94" s="119">
        <v>250000</v>
      </c>
      <c r="V94" s="3" t="s">
        <v>21</v>
      </c>
      <c r="W94" s="3" t="s">
        <v>245</v>
      </c>
      <c r="X94" t="s">
        <v>239</v>
      </c>
      <c r="Y94" s="3">
        <v>2022012530</v>
      </c>
      <c r="Z94" s="3" t="s">
        <v>240</v>
      </c>
      <c r="AB94" s="119">
        <v>0</v>
      </c>
      <c r="AC94" s="119">
        <v>250000</v>
      </c>
      <c r="AD94" s="118">
        <v>35.86</v>
      </c>
      <c r="AE94" s="118">
        <v>1.25</v>
      </c>
      <c r="AF94" s="118">
        <v>1.26</v>
      </c>
      <c r="AG94" s="118">
        <v>38.369999999999997</v>
      </c>
      <c r="AH94" s="118">
        <v>37.11</v>
      </c>
      <c r="AI94" s="120">
        <f t="shared" si="10"/>
        <v>0.966316356777149</v>
      </c>
      <c r="AJ94" s="121">
        <f t="shared" si="9"/>
        <v>6736.7286445701966</v>
      </c>
      <c r="AK94" s="185" t="s">
        <v>451</v>
      </c>
      <c r="AL94" s="185" t="s">
        <v>452</v>
      </c>
    </row>
    <row r="95" spans="17:43" x14ac:dyDescent="0.25">
      <c r="R95" s="185" t="s">
        <v>426</v>
      </c>
      <c r="S95" s="185" t="s">
        <v>427</v>
      </c>
      <c r="T95" s="256">
        <v>44845</v>
      </c>
      <c r="U95" s="254">
        <v>535000</v>
      </c>
      <c r="V95" s="257" t="s">
        <v>21</v>
      </c>
      <c r="W95" s="257" t="s">
        <v>245</v>
      </c>
      <c r="X95" s="185" t="s">
        <v>239</v>
      </c>
      <c r="Y95" s="257">
        <v>2022027527</v>
      </c>
      <c r="Z95" s="257" t="s">
        <v>240</v>
      </c>
      <c r="AA95" s="185"/>
      <c r="AB95" s="254">
        <v>0</v>
      </c>
      <c r="AC95" s="254">
        <v>535000</v>
      </c>
      <c r="AD95" s="258">
        <v>54.53</v>
      </c>
      <c r="AE95" s="258">
        <v>10.29</v>
      </c>
      <c r="AF95" s="258">
        <v>12.71</v>
      </c>
      <c r="AG95" s="258">
        <v>77.53</v>
      </c>
      <c r="AH95" s="258">
        <f>54.53+10.29</f>
        <v>64.819999999999993</v>
      </c>
      <c r="AI95" s="120">
        <f t="shared" si="10"/>
        <v>0.8412526997840174</v>
      </c>
      <c r="AJ95" s="121">
        <f t="shared" si="9"/>
        <v>8253.6254242517753</v>
      </c>
      <c r="AK95" s="185" t="s">
        <v>428</v>
      </c>
      <c r="AL95" s="185" t="s">
        <v>429</v>
      </c>
    </row>
    <row r="96" spans="17:43" s="123" customFormat="1" x14ac:dyDescent="0.25">
      <c r="R96" t="s">
        <v>537</v>
      </c>
      <c r="S96" t="s">
        <v>538</v>
      </c>
      <c r="T96" s="117">
        <v>44691</v>
      </c>
      <c r="U96" s="119">
        <v>80000</v>
      </c>
      <c r="V96" s="3" t="s">
        <v>21</v>
      </c>
      <c r="W96" s="3" t="s">
        <v>245</v>
      </c>
      <c r="X96" t="s">
        <v>239</v>
      </c>
      <c r="Y96" s="3">
        <v>2022020344</v>
      </c>
      <c r="Z96" s="3" t="s">
        <v>240</v>
      </c>
      <c r="AA96"/>
      <c r="AB96" s="119">
        <v>0</v>
      </c>
      <c r="AC96" s="119">
        <v>80000</v>
      </c>
      <c r="AD96" s="118">
        <v>8.4700000000000006</v>
      </c>
      <c r="AE96" s="118">
        <v>0</v>
      </c>
      <c r="AF96" s="118">
        <v>1.53</v>
      </c>
      <c r="AG96" s="118">
        <v>10</v>
      </c>
      <c r="AH96" s="118">
        <v>8.4700000000000006</v>
      </c>
      <c r="AI96" s="120">
        <f t="shared" si="10"/>
        <v>1</v>
      </c>
      <c r="AJ96" s="121">
        <f t="shared" si="9"/>
        <v>9445.1003541912632</v>
      </c>
      <c r="AK96" t="s">
        <v>539</v>
      </c>
      <c r="AL96" t="s">
        <v>540</v>
      </c>
      <c r="AM96" s="272">
        <f>SUM(AC90:AC96)</f>
        <v>2260000</v>
      </c>
      <c r="AN96" s="273">
        <f>SUM(AH90:AH96)</f>
        <v>336.61</v>
      </c>
      <c r="AO96" s="119">
        <f>AM96/AN96</f>
        <v>6714.0013665666493</v>
      </c>
      <c r="AP96" s="126">
        <v>7</v>
      </c>
      <c r="AQ96" s="274" t="s">
        <v>711</v>
      </c>
    </row>
    <row r="97" spans="18:43" x14ac:dyDescent="0.25">
      <c r="R97" t="s">
        <v>399</v>
      </c>
      <c r="S97" t="s">
        <v>400</v>
      </c>
      <c r="T97" s="117">
        <v>45056</v>
      </c>
      <c r="U97" s="119">
        <v>89850</v>
      </c>
      <c r="V97" s="3" t="s">
        <v>21</v>
      </c>
      <c r="W97" s="3" t="s">
        <v>245</v>
      </c>
      <c r="X97" t="s">
        <v>239</v>
      </c>
      <c r="Y97" s="3">
        <v>2023011936</v>
      </c>
      <c r="Z97" s="3" t="s">
        <v>240</v>
      </c>
      <c r="AB97" s="119">
        <v>0</v>
      </c>
      <c r="AC97" s="119">
        <v>89850</v>
      </c>
      <c r="AD97" s="118">
        <v>16.850000000000001</v>
      </c>
      <c r="AE97" s="118">
        <v>0</v>
      </c>
      <c r="AF97" s="118">
        <v>1.1200000000000001</v>
      </c>
      <c r="AG97" s="118">
        <v>17.97</v>
      </c>
      <c r="AH97" s="118">
        <v>16.850000000000001</v>
      </c>
      <c r="AI97" s="120">
        <f t="shared" si="10"/>
        <v>1</v>
      </c>
      <c r="AJ97" s="121">
        <f t="shared" si="9"/>
        <v>5332.3442136498516</v>
      </c>
      <c r="AK97" s="185" t="s">
        <v>401</v>
      </c>
      <c r="AL97" s="185" t="s">
        <v>402</v>
      </c>
    </row>
    <row r="98" spans="18:43" x14ac:dyDescent="0.25">
      <c r="R98" t="s">
        <v>504</v>
      </c>
      <c r="S98" t="s">
        <v>505</v>
      </c>
      <c r="T98" s="117">
        <v>45022</v>
      </c>
      <c r="U98" s="119">
        <v>200000</v>
      </c>
      <c r="V98" s="3" t="s">
        <v>21</v>
      </c>
      <c r="W98" s="3" t="s">
        <v>245</v>
      </c>
      <c r="X98" t="s">
        <v>239</v>
      </c>
      <c r="Y98" s="3">
        <v>2023007914</v>
      </c>
      <c r="Z98" s="3" t="s">
        <v>240</v>
      </c>
      <c r="AB98" s="119">
        <v>0</v>
      </c>
      <c r="AC98" s="119">
        <v>200000</v>
      </c>
      <c r="AD98" s="118">
        <v>24.102</v>
      </c>
      <c r="AE98" s="118">
        <v>0.27500000000000002</v>
      </c>
      <c r="AF98" s="118">
        <v>0.624</v>
      </c>
      <c r="AG98" s="118">
        <v>25.001000000000001</v>
      </c>
      <c r="AH98" s="118">
        <v>24.376999999999999</v>
      </c>
      <c r="AI98" s="120">
        <f t="shared" si="10"/>
        <v>0.98871887434877148</v>
      </c>
      <c r="AJ98" s="121">
        <f t="shared" si="9"/>
        <v>8204.455019075358</v>
      </c>
      <c r="AK98" s="185" t="s">
        <v>506</v>
      </c>
      <c r="AL98" s="185" t="s">
        <v>507</v>
      </c>
    </row>
    <row r="99" spans="18:43" x14ac:dyDescent="0.25">
      <c r="R99" t="s">
        <v>521</v>
      </c>
      <c r="S99" t="s">
        <v>522</v>
      </c>
      <c r="T99" s="117">
        <v>44978</v>
      </c>
      <c r="U99" s="119">
        <v>303600</v>
      </c>
      <c r="V99" s="3" t="s">
        <v>21</v>
      </c>
      <c r="W99" s="3" t="s">
        <v>245</v>
      </c>
      <c r="X99" t="s">
        <v>239</v>
      </c>
      <c r="Y99" s="3">
        <v>2023004416</v>
      </c>
      <c r="Z99" s="3" t="s">
        <v>240</v>
      </c>
      <c r="AB99" s="119">
        <v>0</v>
      </c>
      <c r="AC99" s="119">
        <v>303600</v>
      </c>
      <c r="AD99" s="118">
        <v>34.56</v>
      </c>
      <c r="AE99" s="118">
        <v>0</v>
      </c>
      <c r="AF99" s="118">
        <v>0.92</v>
      </c>
      <c r="AG99" s="118">
        <v>35.479999999999997</v>
      </c>
      <c r="AH99" s="118">
        <v>34.56</v>
      </c>
      <c r="AI99" s="120">
        <f t="shared" si="10"/>
        <v>1</v>
      </c>
      <c r="AJ99" s="121">
        <f t="shared" si="9"/>
        <v>8784.7222222222208</v>
      </c>
      <c r="AK99" s="185" t="s">
        <v>523</v>
      </c>
      <c r="AL99" s="185" t="s">
        <v>524</v>
      </c>
    </row>
    <row r="100" spans="18:43" x14ac:dyDescent="0.25">
      <c r="R100" t="s">
        <v>446</v>
      </c>
      <c r="S100" t="s">
        <v>447</v>
      </c>
      <c r="T100" s="117">
        <v>44817</v>
      </c>
      <c r="U100" s="119">
        <v>500000</v>
      </c>
      <c r="V100" s="3" t="s">
        <v>21</v>
      </c>
      <c r="W100" s="3" t="s">
        <v>245</v>
      </c>
      <c r="X100" t="s">
        <v>239</v>
      </c>
      <c r="Y100" s="3">
        <v>2022024495</v>
      </c>
      <c r="Z100" s="3" t="s">
        <v>240</v>
      </c>
      <c r="AB100" s="119">
        <v>0</v>
      </c>
      <c r="AC100" s="119">
        <v>500000</v>
      </c>
      <c r="AD100" s="118">
        <v>74.3</v>
      </c>
      <c r="AE100" s="118">
        <v>0</v>
      </c>
      <c r="AF100" s="118">
        <v>2.02</v>
      </c>
      <c r="AG100" s="118">
        <v>76.319999999999993</v>
      </c>
      <c r="AH100" s="118">
        <v>74.3</v>
      </c>
      <c r="AI100" s="120">
        <f t="shared" si="10"/>
        <v>1</v>
      </c>
      <c r="AJ100" s="121">
        <f t="shared" si="9"/>
        <v>6729.475100942127</v>
      </c>
      <c r="AK100" s="185" t="s">
        <v>448</v>
      </c>
      <c r="AL100" s="185" t="s">
        <v>449</v>
      </c>
      <c r="AM100" s="272">
        <f>SUM(AC97:AC100)</f>
        <v>1093450</v>
      </c>
      <c r="AN100" s="273">
        <f>SUM(AH97:AH100)</f>
        <v>150.08699999999999</v>
      </c>
      <c r="AO100" s="119">
        <f>AM100/AN100</f>
        <v>7285.4411108223903</v>
      </c>
      <c r="AP100" s="3">
        <v>4</v>
      </c>
      <c r="AQ100" s="176" t="s">
        <v>712</v>
      </c>
    </row>
    <row r="101" spans="18:43" x14ac:dyDescent="0.25">
      <c r="AB101"/>
      <c r="AC101" s="266">
        <f>SUM(AC59:AC100)</f>
        <v>16730660</v>
      </c>
      <c r="AH101" s="265">
        <f>SUM(AH59:AH100)</f>
        <v>2352.5990000000002</v>
      </c>
      <c r="AI101" s="158" t="s">
        <v>554</v>
      </c>
      <c r="AJ101" s="122">
        <f>AVERAGE(AJ59:AJ100)</f>
        <v>7096.615966106905</v>
      </c>
    </row>
    <row r="102" spans="18:43" ht="15.75" thickBot="1" x14ac:dyDescent="0.3">
      <c r="AG102" s="163"/>
      <c r="AH102" s="163"/>
      <c r="AI102" s="317" t="s">
        <v>821</v>
      </c>
      <c r="AJ102" s="318">
        <f>AC101/AH101</f>
        <v>7111.5646992963948</v>
      </c>
    </row>
    <row r="103" spans="18:43" ht="16.5" thickBot="1" x14ac:dyDescent="0.3">
      <c r="AI103" s="165" t="s">
        <v>686</v>
      </c>
      <c r="AJ103" s="168" t="s">
        <v>840</v>
      </c>
    </row>
    <row r="104" spans="18:43" x14ac:dyDescent="0.25">
      <c r="R104" t="s">
        <v>541</v>
      </c>
    </row>
    <row r="105" spans="18:43" x14ac:dyDescent="0.25">
      <c r="R105" t="s">
        <v>542</v>
      </c>
      <c r="S105" t="s">
        <v>543</v>
      </c>
      <c r="T105" s="117">
        <v>45183</v>
      </c>
      <c r="U105" s="161"/>
      <c r="V105" s="159" t="s">
        <v>278</v>
      </c>
      <c r="W105" s="3" t="s">
        <v>238</v>
      </c>
      <c r="X105" t="s">
        <v>255</v>
      </c>
      <c r="Y105" s="3">
        <v>2023021832</v>
      </c>
      <c r="Z105" s="3" t="s">
        <v>240</v>
      </c>
      <c r="AA105" t="s">
        <v>544</v>
      </c>
      <c r="AB105" s="119">
        <v>0</v>
      </c>
      <c r="AC105" s="161"/>
      <c r="AD105" s="118">
        <v>114.31</v>
      </c>
      <c r="AE105" s="118">
        <v>0.38</v>
      </c>
      <c r="AF105" s="118">
        <v>5.15</v>
      </c>
      <c r="AG105" s="118">
        <v>119.84</v>
      </c>
      <c r="AH105" s="118">
        <v>114.69000000000001</v>
      </c>
      <c r="AI105" s="120">
        <f t="shared" ref="AI105:AI106" si="11">(AD105/AH105)</f>
        <v>0.99668672072543374</v>
      </c>
      <c r="AJ105" s="119">
        <v>10472.020228441887</v>
      </c>
      <c r="AK105" t="s">
        <v>545</v>
      </c>
      <c r="AL105" t="s">
        <v>536</v>
      </c>
    </row>
    <row r="106" spans="18:43" x14ac:dyDescent="0.25">
      <c r="R106" t="s">
        <v>546</v>
      </c>
      <c r="S106" t="s">
        <v>392</v>
      </c>
      <c r="T106" s="117">
        <v>45183</v>
      </c>
      <c r="U106" s="161"/>
      <c r="V106" s="159" t="s">
        <v>278</v>
      </c>
      <c r="W106" s="3" t="s">
        <v>245</v>
      </c>
      <c r="X106" t="s">
        <v>239</v>
      </c>
      <c r="Y106" s="3">
        <v>2023021949</v>
      </c>
      <c r="Z106" s="3" t="s">
        <v>240</v>
      </c>
      <c r="AB106" s="119">
        <v>0</v>
      </c>
      <c r="AC106" s="161"/>
      <c r="AD106" s="118">
        <v>75.39</v>
      </c>
      <c r="AE106" s="118">
        <v>0</v>
      </c>
      <c r="AF106" s="118">
        <v>4.6100000000000003</v>
      </c>
      <c r="AG106" s="118">
        <v>80</v>
      </c>
      <c r="AH106" s="118">
        <v>75.39</v>
      </c>
      <c r="AI106" s="120">
        <f t="shared" si="11"/>
        <v>1</v>
      </c>
      <c r="AJ106" s="119">
        <v>10620.63934208781</v>
      </c>
      <c r="AK106" t="s">
        <v>545</v>
      </c>
      <c r="AL106" t="s">
        <v>536</v>
      </c>
    </row>
  </sheetData>
  <sortState xmlns:xlrd2="http://schemas.microsoft.com/office/spreadsheetml/2017/richdata2" ref="R59:AL100">
    <sortCondition ref="R59:R100"/>
  </sortState>
  <mergeCells count="75">
    <mergeCell ref="AC2:AC3"/>
    <mergeCell ref="R1:T1"/>
    <mergeCell ref="B2:H3"/>
    <mergeCell ref="R2:T2"/>
    <mergeCell ref="U2:U3"/>
    <mergeCell ref="V2:V3"/>
    <mergeCell ref="W2:W3"/>
    <mergeCell ref="X2:X3"/>
    <mergeCell ref="Y2:Y3"/>
    <mergeCell ref="Z2:Z3"/>
    <mergeCell ref="AA2:AA3"/>
    <mergeCell ref="AB2:AB3"/>
    <mergeCell ref="AE17:AE19"/>
    <mergeCell ref="AJ2:AJ3"/>
    <mergeCell ref="AK2:AK3"/>
    <mergeCell ref="AL2:AL3"/>
    <mergeCell ref="L5:N6"/>
    <mergeCell ref="R16:T17"/>
    <mergeCell ref="U17:U19"/>
    <mergeCell ref="V17:V19"/>
    <mergeCell ref="W17:W19"/>
    <mergeCell ref="X17:X19"/>
    <mergeCell ref="Y17:Y19"/>
    <mergeCell ref="AD2:AD3"/>
    <mergeCell ref="AE2:AE3"/>
    <mergeCell ref="AF2:AF3"/>
    <mergeCell ref="AG2:AG3"/>
    <mergeCell ref="AH2:AH3"/>
    <mergeCell ref="Z17:Z19"/>
    <mergeCell ref="AA17:AA19"/>
    <mergeCell ref="AB17:AB19"/>
    <mergeCell ref="AC17:AC19"/>
    <mergeCell ref="AD17:AD19"/>
    <mergeCell ref="AH56:AH58"/>
    <mergeCell ref="AL17:AL19"/>
    <mergeCell ref="R55:T56"/>
    <mergeCell ref="U56:U58"/>
    <mergeCell ref="V56:V58"/>
    <mergeCell ref="W56:W58"/>
    <mergeCell ref="X56:X58"/>
    <mergeCell ref="Y56:Y58"/>
    <mergeCell ref="Z56:Z58"/>
    <mergeCell ref="AA56:AA58"/>
    <mergeCell ref="AB56:AB58"/>
    <mergeCell ref="AF17:AF19"/>
    <mergeCell ref="AG17:AG19"/>
    <mergeCell ref="AH17:AH19"/>
    <mergeCell ref="AI17:AI19"/>
    <mergeCell ref="AJ17:AJ19"/>
    <mergeCell ref="AC56:AC58"/>
    <mergeCell ref="AD56:AD58"/>
    <mergeCell ref="AE56:AE58"/>
    <mergeCell ref="AF56:AF58"/>
    <mergeCell ref="AG56:AG58"/>
    <mergeCell ref="AI56:AI58"/>
    <mergeCell ref="AJ56:AJ58"/>
    <mergeCell ref="AK56:AK58"/>
    <mergeCell ref="AL56:AL58"/>
    <mergeCell ref="AM2:AM3"/>
    <mergeCell ref="AK17:AK19"/>
    <mergeCell ref="AI2:AI3"/>
    <mergeCell ref="AM57:AM58"/>
    <mergeCell ref="AM18:AM19"/>
    <mergeCell ref="AN18:AN19"/>
    <mergeCell ref="AN2:AN3"/>
    <mergeCell ref="AO18:AO19"/>
    <mergeCell ref="AP18:AP19"/>
    <mergeCell ref="AN57:AN58"/>
    <mergeCell ref="AO57:AO58"/>
    <mergeCell ref="AP57:AP58"/>
    <mergeCell ref="AQ57:AQ58"/>
    <mergeCell ref="AO2:AO3"/>
    <mergeCell ref="AP2:AP3"/>
    <mergeCell ref="AQ2:AQ3"/>
    <mergeCell ref="AQ18:AQ19"/>
  </mergeCells>
  <pageMargins left="0.7" right="0.7" top="0.75" bottom="0.75" header="0.3" footer="0.3"/>
  <pageSetup paperSize="5" scale="53" fitToHeight="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6DC8-4887-458F-8B64-0C09032AE2E4}">
  <dimension ref="B1:AL56"/>
  <sheetViews>
    <sheetView topLeftCell="U1" workbookViewId="0">
      <selection activeCell="AG65" sqref="AG65"/>
    </sheetView>
  </sheetViews>
  <sheetFormatPr defaultRowHeight="15" x14ac:dyDescent="0.25"/>
  <cols>
    <col min="2" max="2" width="11.7109375" customWidth="1"/>
    <col min="3" max="3" width="16.28515625" customWidth="1"/>
    <col min="4" max="4" width="24.7109375" customWidth="1"/>
    <col min="5" max="5" width="3.85546875" customWidth="1"/>
    <col min="6" max="6" width="12.5703125" customWidth="1"/>
    <col min="7" max="7" width="8.7109375" customWidth="1"/>
    <col min="8" max="8" width="11.7109375" customWidth="1"/>
    <col min="9" max="9" width="6.85546875" customWidth="1"/>
    <col min="10" max="10" width="3.5703125" customWidth="1"/>
    <col min="11" max="11" width="5.28515625" customWidth="1"/>
    <col min="12" max="12" width="7.28515625" customWidth="1"/>
    <col min="13" max="13" width="12.7109375" customWidth="1"/>
    <col min="14" max="14" width="24.5703125" customWidth="1"/>
    <col min="17" max="17" width="9.42578125" customWidth="1"/>
    <col min="18" max="18" width="22.140625" customWidth="1"/>
    <col min="19" max="19" width="24.7109375" customWidth="1"/>
    <col min="20" max="20" width="11.85546875" style="117" customWidth="1"/>
    <col min="21" max="21" width="12.5703125" style="164" customWidth="1"/>
    <col min="22" max="22" width="8.7109375" style="3" customWidth="1"/>
    <col min="23" max="23" width="11.7109375" style="3" customWidth="1"/>
    <col min="24" max="24" width="14.7109375" customWidth="1"/>
    <col min="25" max="25" width="13" customWidth="1"/>
    <col min="26" max="26" width="9.140625" style="3"/>
    <col min="27" max="27" width="19.5703125" customWidth="1"/>
    <col min="28" max="28" width="13.140625" style="164" customWidth="1"/>
    <col min="29" max="29" width="9.85546875" style="164" customWidth="1"/>
    <col min="30" max="34" width="8.5703125" style="118" customWidth="1"/>
    <col min="35" max="35" width="8.5703125" style="120" customWidth="1"/>
    <col min="36" max="36" width="12" style="164" customWidth="1"/>
    <col min="37" max="37" width="32.5703125" customWidth="1"/>
    <col min="38" max="38" width="38.5703125" customWidth="1"/>
  </cols>
  <sheetData>
    <row r="1" spans="2:38" ht="21" x14ac:dyDescent="0.35">
      <c r="R1" s="464" t="s">
        <v>691</v>
      </c>
      <c r="S1" s="464"/>
      <c r="T1" s="464"/>
      <c r="U1" s="249" t="s">
        <v>791</v>
      </c>
      <c r="V1" s="246"/>
      <c r="W1" s="246"/>
      <c r="X1" s="72"/>
      <c r="Y1" s="72"/>
      <c r="Z1" s="246"/>
      <c r="AA1" s="72"/>
      <c r="AB1" s="245"/>
      <c r="AC1" s="245"/>
      <c r="AD1" s="247"/>
      <c r="AE1" s="247"/>
      <c r="AF1" s="247"/>
      <c r="AG1" s="247"/>
      <c r="AH1" s="247"/>
      <c r="AI1" s="248"/>
      <c r="AJ1" s="245"/>
      <c r="AK1" s="72"/>
      <c r="AL1" s="72"/>
    </row>
    <row r="2" spans="2:38" ht="21" customHeight="1" x14ac:dyDescent="0.25">
      <c r="B2" s="447" t="s">
        <v>208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R2" s="72"/>
      <c r="S2" s="72"/>
      <c r="T2" s="244"/>
      <c r="U2" s="461" t="s">
        <v>219</v>
      </c>
      <c r="V2" s="461" t="s">
        <v>220</v>
      </c>
      <c r="W2" s="461" t="s">
        <v>221</v>
      </c>
      <c r="X2" s="461" t="s">
        <v>222</v>
      </c>
      <c r="Y2" s="461" t="s">
        <v>231</v>
      </c>
      <c r="Z2" s="461" t="s">
        <v>553</v>
      </c>
      <c r="AA2" s="461" t="s">
        <v>232</v>
      </c>
      <c r="AB2" s="461" t="s">
        <v>223</v>
      </c>
      <c r="AC2" s="461" t="s">
        <v>224</v>
      </c>
      <c r="AD2" s="462" t="s">
        <v>225</v>
      </c>
      <c r="AE2" s="462" t="s">
        <v>226</v>
      </c>
      <c r="AF2" s="462" t="s">
        <v>227</v>
      </c>
      <c r="AG2" s="462" t="s">
        <v>228</v>
      </c>
      <c r="AH2" s="462" t="s">
        <v>229</v>
      </c>
      <c r="AI2" s="463" t="s">
        <v>547</v>
      </c>
      <c r="AJ2" s="461" t="s">
        <v>548</v>
      </c>
      <c r="AK2" s="461" t="s">
        <v>234</v>
      </c>
      <c r="AL2" s="461" t="s">
        <v>235</v>
      </c>
    </row>
    <row r="3" spans="2:38" s="3" customFormat="1" ht="21" customHeight="1" x14ac:dyDescent="0.35"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152" t="s">
        <v>750</v>
      </c>
      <c r="R3" s="174" t="s">
        <v>216</v>
      </c>
      <c r="S3" s="174" t="s">
        <v>217</v>
      </c>
      <c r="T3" s="174" t="s">
        <v>218</v>
      </c>
      <c r="U3" s="461"/>
      <c r="V3" s="461"/>
      <c r="W3" s="461"/>
      <c r="X3" s="461" t="s">
        <v>222</v>
      </c>
      <c r="Y3" s="461"/>
      <c r="Z3" s="461"/>
      <c r="AA3" s="461"/>
      <c r="AB3" s="461" t="s">
        <v>223</v>
      </c>
      <c r="AC3" s="461"/>
      <c r="AD3" s="462"/>
      <c r="AE3" s="462"/>
      <c r="AF3" s="462"/>
      <c r="AG3" s="462"/>
      <c r="AH3" s="462"/>
      <c r="AI3" s="463"/>
      <c r="AJ3" s="461"/>
      <c r="AK3" s="461"/>
      <c r="AL3" s="461"/>
    </row>
    <row r="4" spans="2:38" x14ac:dyDescent="0.25">
      <c r="B4" s="68" t="s">
        <v>207</v>
      </c>
      <c r="R4" s="472" t="s">
        <v>555</v>
      </c>
      <c r="S4" s="472" t="s">
        <v>556</v>
      </c>
      <c r="T4" s="473">
        <v>44718</v>
      </c>
      <c r="U4" s="474">
        <v>106000</v>
      </c>
      <c r="V4" s="475" t="s">
        <v>21</v>
      </c>
      <c r="W4" s="475" t="s">
        <v>245</v>
      </c>
      <c r="X4" s="472" t="s">
        <v>255</v>
      </c>
      <c r="Y4" s="475">
        <v>2022016678</v>
      </c>
      <c r="Z4" s="475" t="s">
        <v>240</v>
      </c>
      <c r="AA4" s="471" t="s">
        <v>557</v>
      </c>
      <c r="AB4" s="474">
        <v>0</v>
      </c>
      <c r="AC4" s="474">
        <v>106000</v>
      </c>
      <c r="AD4" s="476">
        <v>4.08</v>
      </c>
      <c r="AE4" s="476">
        <v>54.95</v>
      </c>
      <c r="AF4" s="476">
        <v>1.21</v>
      </c>
      <c r="AG4" s="476">
        <v>60.24</v>
      </c>
      <c r="AH4" s="476">
        <v>59.03</v>
      </c>
      <c r="AI4" s="477">
        <v>0.93088260206674578</v>
      </c>
      <c r="AJ4" s="478">
        <v>1795.6971031678806</v>
      </c>
      <c r="AK4" s="472" t="s">
        <v>558</v>
      </c>
      <c r="AL4" s="472" t="s">
        <v>559</v>
      </c>
    </row>
    <row r="5" spans="2:38" ht="15.75" thickBot="1" x14ac:dyDescent="0.3">
      <c r="R5" s="472"/>
      <c r="S5" s="472"/>
      <c r="T5" s="473"/>
      <c r="U5" s="474"/>
      <c r="V5" s="475"/>
      <c r="W5" s="475"/>
      <c r="X5" s="472"/>
      <c r="Y5" s="475"/>
      <c r="Z5" s="475"/>
      <c r="AA5" s="471"/>
      <c r="AB5" s="474"/>
      <c r="AC5" s="474"/>
      <c r="AD5" s="476"/>
      <c r="AE5" s="476"/>
      <c r="AF5" s="476"/>
      <c r="AG5" s="476"/>
      <c r="AH5" s="476"/>
      <c r="AI5" s="477"/>
      <c r="AJ5" s="478"/>
      <c r="AK5" s="472"/>
      <c r="AL5" s="472"/>
    </row>
    <row r="6" spans="2:38" ht="15.75" thickTop="1" x14ac:dyDescent="0.25">
      <c r="D6" s="2"/>
      <c r="E6" s="36" t="s">
        <v>23</v>
      </c>
      <c r="F6" s="36"/>
      <c r="G6" s="37"/>
      <c r="R6" t="s">
        <v>560</v>
      </c>
      <c r="S6" t="s">
        <v>561</v>
      </c>
      <c r="T6" s="117">
        <v>45301</v>
      </c>
      <c r="U6" s="164">
        <v>36000</v>
      </c>
      <c r="V6" s="3" t="s">
        <v>21</v>
      </c>
      <c r="W6" s="3" t="s">
        <v>245</v>
      </c>
      <c r="X6" t="s">
        <v>239</v>
      </c>
      <c r="Y6">
        <v>2024000809</v>
      </c>
      <c r="Z6" s="3" t="s">
        <v>309</v>
      </c>
      <c r="AB6" s="164">
        <v>0</v>
      </c>
      <c r="AC6" s="164">
        <v>36000</v>
      </c>
      <c r="AD6" s="118">
        <v>0</v>
      </c>
      <c r="AE6" s="118">
        <v>15.02</v>
      </c>
      <c r="AF6" s="118">
        <v>3.13</v>
      </c>
      <c r="AG6" s="118">
        <v>18.149999999999999</v>
      </c>
      <c r="AH6" s="118">
        <v>15.02</v>
      </c>
      <c r="AI6" s="120">
        <v>1</v>
      </c>
      <c r="AJ6" s="121">
        <v>2396.8042609853528</v>
      </c>
      <c r="AK6" t="s">
        <v>562</v>
      </c>
      <c r="AL6" t="s">
        <v>563</v>
      </c>
    </row>
    <row r="7" spans="2:38" ht="15.75" x14ac:dyDescent="0.25">
      <c r="B7" s="112" t="s">
        <v>213</v>
      </c>
      <c r="C7" s="69"/>
      <c r="D7" s="32"/>
      <c r="E7" s="103" t="s">
        <v>196</v>
      </c>
      <c r="F7" s="101"/>
      <c r="G7" s="99"/>
      <c r="R7" t="s">
        <v>564</v>
      </c>
      <c r="S7" t="s">
        <v>565</v>
      </c>
      <c r="T7" s="117">
        <v>44770</v>
      </c>
      <c r="U7" s="164">
        <v>225000</v>
      </c>
      <c r="V7" s="3" t="s">
        <v>21</v>
      </c>
      <c r="W7" s="3" t="s">
        <v>245</v>
      </c>
      <c r="X7" t="s">
        <v>239</v>
      </c>
      <c r="Y7">
        <v>2022020810</v>
      </c>
      <c r="Z7" s="3" t="s">
        <v>309</v>
      </c>
      <c r="AB7" s="164">
        <v>0</v>
      </c>
      <c r="AC7" s="164">
        <v>225000</v>
      </c>
      <c r="AD7" s="118">
        <v>0</v>
      </c>
      <c r="AE7" s="118">
        <v>77.16</v>
      </c>
      <c r="AF7" s="118">
        <v>0.84</v>
      </c>
      <c r="AG7" s="118">
        <v>78</v>
      </c>
      <c r="AH7" s="118">
        <v>77.16</v>
      </c>
      <c r="AI7" s="120">
        <v>1</v>
      </c>
      <c r="AJ7" s="121">
        <v>2916.0186625194401</v>
      </c>
      <c r="AK7" t="s">
        <v>566</v>
      </c>
      <c r="AL7" t="s">
        <v>567</v>
      </c>
    </row>
    <row r="8" spans="2:38" ht="15.75" x14ac:dyDescent="0.25">
      <c r="B8" s="113" t="s">
        <v>214</v>
      </c>
      <c r="C8" s="70"/>
      <c r="D8" s="33"/>
      <c r="E8" s="103" t="s">
        <v>198</v>
      </c>
      <c r="F8" s="101"/>
      <c r="G8" s="99"/>
      <c r="R8" t="s">
        <v>568</v>
      </c>
      <c r="S8" t="s">
        <v>443</v>
      </c>
      <c r="T8" s="117">
        <v>45112</v>
      </c>
      <c r="U8" s="164">
        <v>140000</v>
      </c>
      <c r="V8" s="3" t="s">
        <v>21</v>
      </c>
      <c r="W8" s="3" t="s">
        <v>245</v>
      </c>
      <c r="X8" t="s">
        <v>239</v>
      </c>
      <c r="Y8">
        <v>2023015695</v>
      </c>
      <c r="Z8" s="3" t="s">
        <v>309</v>
      </c>
      <c r="AB8" s="164">
        <v>0</v>
      </c>
      <c r="AC8" s="164">
        <v>140000</v>
      </c>
      <c r="AD8" s="118">
        <v>0</v>
      </c>
      <c r="AE8" s="118">
        <v>40</v>
      </c>
      <c r="AF8" s="118">
        <v>0</v>
      </c>
      <c r="AG8" s="118">
        <v>40</v>
      </c>
      <c r="AH8" s="118">
        <v>40</v>
      </c>
      <c r="AI8" s="120">
        <v>1</v>
      </c>
      <c r="AJ8" s="121">
        <v>3500</v>
      </c>
      <c r="AK8" t="s">
        <v>569</v>
      </c>
      <c r="AL8" t="s">
        <v>570</v>
      </c>
    </row>
    <row r="9" spans="2:38" ht="16.5" thickBot="1" x14ac:dyDescent="0.3">
      <c r="B9" s="114" t="s">
        <v>215</v>
      </c>
      <c r="C9" s="71"/>
      <c r="D9" s="34"/>
      <c r="E9" s="104" t="s">
        <v>200</v>
      </c>
      <c r="F9" s="101"/>
      <c r="G9" s="99"/>
      <c r="R9" t="s">
        <v>571</v>
      </c>
      <c r="S9" t="s">
        <v>572</v>
      </c>
      <c r="T9" s="117">
        <v>45335</v>
      </c>
      <c r="U9" s="164">
        <v>165000</v>
      </c>
      <c r="V9" s="3" t="s">
        <v>21</v>
      </c>
      <c r="W9" s="3" t="s">
        <v>245</v>
      </c>
      <c r="X9" t="s">
        <v>239</v>
      </c>
      <c r="Y9">
        <v>2024002773</v>
      </c>
      <c r="Z9" s="3" t="s">
        <v>309</v>
      </c>
      <c r="AB9" s="164">
        <v>0</v>
      </c>
      <c r="AC9" s="164">
        <v>165000</v>
      </c>
      <c r="AD9" s="118">
        <v>0</v>
      </c>
      <c r="AE9" s="118">
        <v>46.75</v>
      </c>
      <c r="AF9" s="118">
        <v>3.25</v>
      </c>
      <c r="AG9" s="118">
        <v>50</v>
      </c>
      <c r="AH9" s="118">
        <v>46.75</v>
      </c>
      <c r="AI9" s="120">
        <v>1</v>
      </c>
      <c r="AJ9" s="121">
        <v>3529.4117647058824</v>
      </c>
      <c r="AK9" t="s">
        <v>573</v>
      </c>
      <c r="AL9" t="s">
        <v>574</v>
      </c>
    </row>
    <row r="10" spans="2:38" ht="16.5" customHeight="1" thickTop="1" x14ac:dyDescent="0.25">
      <c r="B10" t="s">
        <v>209</v>
      </c>
      <c r="D10" s="2"/>
      <c r="E10" s="101"/>
      <c r="F10" s="101"/>
      <c r="G10" s="99"/>
      <c r="H10" s="36" t="s">
        <v>28</v>
      </c>
      <c r="I10" s="36"/>
      <c r="J10" s="36"/>
      <c r="K10" s="37"/>
      <c r="L10" s="76"/>
      <c r="M10" s="38" t="s">
        <v>29</v>
      </c>
      <c r="R10" t="s">
        <v>575</v>
      </c>
      <c r="S10" t="s">
        <v>576</v>
      </c>
      <c r="T10" s="117">
        <v>44847</v>
      </c>
      <c r="U10" s="164">
        <v>50000</v>
      </c>
      <c r="V10" s="3" t="s">
        <v>21</v>
      </c>
      <c r="W10" s="3" t="s">
        <v>245</v>
      </c>
      <c r="X10" t="s">
        <v>239</v>
      </c>
      <c r="Y10">
        <v>2022027739</v>
      </c>
      <c r="Z10" s="3" t="s">
        <v>309</v>
      </c>
      <c r="AB10" s="164">
        <v>0</v>
      </c>
      <c r="AC10" s="164">
        <v>50000</v>
      </c>
      <c r="AD10" s="118">
        <v>0</v>
      </c>
      <c r="AE10" s="118">
        <v>14.11</v>
      </c>
      <c r="AF10" s="118">
        <v>2.2400000000000002</v>
      </c>
      <c r="AG10" s="118">
        <v>16.350000000000001</v>
      </c>
      <c r="AH10" s="118">
        <v>14.11</v>
      </c>
      <c r="AI10" s="120">
        <v>1</v>
      </c>
      <c r="AJ10" s="121">
        <v>3543.5861091424522</v>
      </c>
      <c r="AK10" t="s">
        <v>577</v>
      </c>
      <c r="AL10" t="s">
        <v>578</v>
      </c>
    </row>
    <row r="11" spans="2:38" ht="15.75" thickBot="1" x14ac:dyDescent="0.3">
      <c r="B11" t="s">
        <v>151</v>
      </c>
      <c r="D11" s="2"/>
      <c r="E11" s="101"/>
      <c r="F11" s="101"/>
      <c r="G11" s="99"/>
      <c r="H11" s="33" t="s">
        <v>178</v>
      </c>
      <c r="I11" s="33"/>
      <c r="J11" s="33"/>
      <c r="K11" s="33"/>
      <c r="L11" s="77"/>
      <c r="M11" s="39" t="s">
        <v>30</v>
      </c>
      <c r="R11" t="s">
        <v>579</v>
      </c>
      <c r="S11" t="s">
        <v>580</v>
      </c>
      <c r="T11" s="117">
        <v>44806</v>
      </c>
      <c r="U11" s="164">
        <v>50000</v>
      </c>
      <c r="V11" s="3" t="s">
        <v>21</v>
      </c>
      <c r="W11" s="3" t="s">
        <v>245</v>
      </c>
      <c r="X11" t="s">
        <v>239</v>
      </c>
      <c r="Y11">
        <v>2022024603</v>
      </c>
      <c r="Z11" s="3" t="s">
        <v>309</v>
      </c>
      <c r="AB11" s="164">
        <v>0</v>
      </c>
      <c r="AC11" s="164">
        <v>50000</v>
      </c>
      <c r="AD11" s="118">
        <v>0</v>
      </c>
      <c r="AE11" s="118">
        <v>13.88</v>
      </c>
      <c r="AF11" s="118">
        <v>0.84</v>
      </c>
      <c r="AG11" s="118">
        <v>14.72</v>
      </c>
      <c r="AH11" s="118">
        <v>13.88</v>
      </c>
      <c r="AI11" s="120">
        <v>1</v>
      </c>
      <c r="AJ11" s="121">
        <v>3602.3054755043227</v>
      </c>
      <c r="AK11" t="s">
        <v>581</v>
      </c>
      <c r="AL11" t="s">
        <v>258</v>
      </c>
    </row>
    <row r="12" spans="2:38" ht="15.75" thickTop="1" x14ac:dyDescent="0.25">
      <c r="B12" s="6" t="s">
        <v>95</v>
      </c>
      <c r="D12" s="2"/>
      <c r="E12" s="101"/>
      <c r="F12" s="101"/>
      <c r="G12" s="99"/>
      <c r="H12" s="91" t="s">
        <v>179</v>
      </c>
      <c r="I12" s="33"/>
      <c r="J12" s="33"/>
      <c r="K12" s="41" t="s">
        <v>52</v>
      </c>
      <c r="L12" s="42"/>
      <c r="M12" s="97"/>
      <c r="R12" t="s">
        <v>582</v>
      </c>
      <c r="S12" t="s">
        <v>583</v>
      </c>
      <c r="T12" s="117">
        <v>44783</v>
      </c>
      <c r="U12" s="164">
        <v>155000</v>
      </c>
      <c r="V12" s="3" t="s">
        <v>21</v>
      </c>
      <c r="W12" s="3" t="s">
        <v>245</v>
      </c>
      <c r="X12" t="s">
        <v>239</v>
      </c>
      <c r="Y12">
        <v>2022021778</v>
      </c>
      <c r="Z12" s="3" t="s">
        <v>240</v>
      </c>
      <c r="AB12" s="164">
        <v>0</v>
      </c>
      <c r="AC12" s="164">
        <v>155000</v>
      </c>
      <c r="AD12" s="118">
        <v>0</v>
      </c>
      <c r="AE12" s="118">
        <v>37.39</v>
      </c>
      <c r="AF12" s="118">
        <v>1.35</v>
      </c>
      <c r="AG12" s="118">
        <v>38.74</v>
      </c>
      <c r="AH12" s="118">
        <v>37.39</v>
      </c>
      <c r="AI12" s="120">
        <v>1</v>
      </c>
      <c r="AJ12" s="121">
        <v>4145.4934474458414</v>
      </c>
      <c r="AK12" t="s">
        <v>584</v>
      </c>
      <c r="AL12" t="s">
        <v>585</v>
      </c>
    </row>
    <row r="13" spans="2:38" ht="15.75" thickBot="1" x14ac:dyDescent="0.3">
      <c r="D13" s="2"/>
      <c r="E13" s="105"/>
      <c r="F13" s="106"/>
      <c r="G13" s="107"/>
      <c r="H13" s="89"/>
      <c r="I13" s="89"/>
      <c r="J13" s="33"/>
      <c r="K13" s="78"/>
      <c r="L13" s="33"/>
      <c r="M13" s="97"/>
      <c r="R13" t="s">
        <v>586</v>
      </c>
      <c r="S13" t="s">
        <v>587</v>
      </c>
      <c r="T13" s="117">
        <v>44673</v>
      </c>
      <c r="U13" s="164">
        <v>42000</v>
      </c>
      <c r="V13" s="3" t="s">
        <v>21</v>
      </c>
      <c r="W13" s="3" t="s">
        <v>245</v>
      </c>
      <c r="X13" t="s">
        <v>239</v>
      </c>
      <c r="Y13">
        <v>2022013040</v>
      </c>
      <c r="Z13" s="3" t="s">
        <v>309</v>
      </c>
      <c r="AB13" s="164">
        <v>0</v>
      </c>
      <c r="AC13" s="164">
        <v>42000</v>
      </c>
      <c r="AD13" s="118">
        <v>0</v>
      </c>
      <c r="AE13" s="118">
        <v>9.98</v>
      </c>
      <c r="AF13" s="118">
        <v>0.25</v>
      </c>
      <c r="AG13" s="118">
        <v>10.23</v>
      </c>
      <c r="AH13" s="118">
        <v>9.98</v>
      </c>
      <c r="AI13" s="120">
        <v>1</v>
      </c>
      <c r="AJ13" s="121">
        <v>4208.4168336673347</v>
      </c>
      <c r="AK13" t="s">
        <v>588</v>
      </c>
      <c r="AL13" t="s">
        <v>589</v>
      </c>
    </row>
    <row r="14" spans="2:38" ht="16.5" thickTop="1" thickBot="1" x14ac:dyDescent="0.3">
      <c r="C14" s="38" t="s">
        <v>24</v>
      </c>
      <c r="D14" s="38" t="s">
        <v>26</v>
      </c>
      <c r="E14" s="36" t="s">
        <v>25</v>
      </c>
      <c r="F14" s="35"/>
      <c r="G14" s="36" t="s">
        <v>27</v>
      </c>
      <c r="H14" s="36"/>
      <c r="I14" s="37"/>
      <c r="J14" s="73"/>
      <c r="K14" s="79"/>
      <c r="L14" s="108"/>
      <c r="M14" s="99"/>
      <c r="N14" s="38" t="s">
        <v>37</v>
      </c>
      <c r="R14" t="s">
        <v>590</v>
      </c>
      <c r="S14" t="s">
        <v>591</v>
      </c>
      <c r="T14" s="117">
        <v>44974</v>
      </c>
      <c r="U14" s="164">
        <v>67295</v>
      </c>
      <c r="V14" s="3" t="s">
        <v>21</v>
      </c>
      <c r="W14" s="3" t="s">
        <v>245</v>
      </c>
      <c r="X14" t="s">
        <v>239</v>
      </c>
      <c r="Y14">
        <v>2023003423</v>
      </c>
      <c r="Z14" s="3" t="s">
        <v>592</v>
      </c>
      <c r="AB14" s="164">
        <v>0</v>
      </c>
      <c r="AC14" s="164">
        <v>67295</v>
      </c>
      <c r="AD14" s="118">
        <v>0</v>
      </c>
      <c r="AE14" s="118">
        <v>14.67</v>
      </c>
      <c r="AF14" s="118">
        <v>0.98</v>
      </c>
      <c r="AG14" s="118">
        <v>15.65</v>
      </c>
      <c r="AH14" s="118">
        <v>14.67</v>
      </c>
      <c r="AI14" s="120">
        <v>1</v>
      </c>
      <c r="AJ14" s="121">
        <v>4587.2528970688481</v>
      </c>
      <c r="AK14" t="s">
        <v>593</v>
      </c>
      <c r="AL14" t="s">
        <v>594</v>
      </c>
    </row>
    <row r="15" spans="2:38" ht="16.5" thickTop="1" thickBot="1" x14ac:dyDescent="0.3">
      <c r="C15" s="97"/>
      <c r="D15" s="88" t="s">
        <v>188</v>
      </c>
      <c r="E15" s="101" t="s">
        <v>194</v>
      </c>
      <c r="F15" s="99"/>
      <c r="G15" s="72"/>
      <c r="H15" s="72"/>
      <c r="I15" s="72"/>
      <c r="J15" s="43" t="s">
        <v>51</v>
      </c>
      <c r="K15" s="44"/>
      <c r="L15" s="101"/>
      <c r="M15" s="99"/>
      <c r="N15" s="96"/>
      <c r="R15" t="s">
        <v>595</v>
      </c>
      <c r="S15" t="s">
        <v>543</v>
      </c>
      <c r="T15" s="117">
        <v>45145</v>
      </c>
      <c r="U15" s="164">
        <v>60000</v>
      </c>
      <c r="V15" s="3" t="s">
        <v>21</v>
      </c>
      <c r="W15" s="3" t="s">
        <v>245</v>
      </c>
      <c r="X15" t="s">
        <v>239</v>
      </c>
      <c r="Y15">
        <v>2023017932</v>
      </c>
      <c r="Z15" s="3" t="s">
        <v>309</v>
      </c>
      <c r="AB15" s="164">
        <v>0</v>
      </c>
      <c r="AC15" s="164">
        <v>60000</v>
      </c>
      <c r="AD15" s="118">
        <v>0</v>
      </c>
      <c r="AE15" s="118">
        <v>12.67</v>
      </c>
      <c r="AF15" s="118">
        <v>0.33</v>
      </c>
      <c r="AG15" s="118">
        <v>13</v>
      </c>
      <c r="AH15" s="118">
        <v>12.67</v>
      </c>
      <c r="AI15" s="120">
        <v>1</v>
      </c>
      <c r="AJ15" s="121">
        <v>4735.5958958168903</v>
      </c>
      <c r="AK15" t="s">
        <v>596</v>
      </c>
      <c r="AL15" t="s">
        <v>597</v>
      </c>
    </row>
    <row r="16" spans="2:38" ht="16.5" thickTop="1" thickBot="1" x14ac:dyDescent="0.3">
      <c r="C16" s="97"/>
      <c r="D16" s="88" t="s">
        <v>189</v>
      </c>
      <c r="E16" s="102" t="s">
        <v>195</v>
      </c>
      <c r="F16" s="101"/>
      <c r="G16" s="5"/>
      <c r="H16" s="72"/>
      <c r="I16" s="72"/>
      <c r="J16" s="74"/>
      <c r="K16" s="87"/>
      <c r="L16" s="101"/>
      <c r="M16" s="99"/>
      <c r="N16" s="96"/>
      <c r="R16" t="s">
        <v>598</v>
      </c>
      <c r="S16" t="s">
        <v>443</v>
      </c>
      <c r="T16" s="117">
        <v>45126</v>
      </c>
      <c r="U16" s="164">
        <v>160000</v>
      </c>
      <c r="V16" s="3" t="s">
        <v>21</v>
      </c>
      <c r="W16" s="3" t="s">
        <v>245</v>
      </c>
      <c r="X16" t="s">
        <v>250</v>
      </c>
      <c r="Y16">
        <v>2023016688</v>
      </c>
      <c r="Z16" s="3" t="s">
        <v>240</v>
      </c>
      <c r="AB16" s="164">
        <v>0</v>
      </c>
      <c r="AC16" s="164">
        <v>160000</v>
      </c>
      <c r="AD16" s="118">
        <v>10.5</v>
      </c>
      <c r="AE16" s="118">
        <v>23.01</v>
      </c>
      <c r="AF16" s="118">
        <v>3.89</v>
      </c>
      <c r="AG16" s="118">
        <v>37.4</v>
      </c>
      <c r="AH16" s="118">
        <v>33.510000000000005</v>
      </c>
      <c r="AI16" s="120">
        <v>0.68666069829901522</v>
      </c>
      <c r="AJ16" s="121">
        <v>4774.6941211578624</v>
      </c>
      <c r="AK16" t="s">
        <v>599</v>
      </c>
      <c r="AL16" t="s">
        <v>600</v>
      </c>
    </row>
    <row r="17" spans="3:38" ht="15.75" thickTop="1" x14ac:dyDescent="0.25">
      <c r="C17" s="97"/>
      <c r="D17" s="95" t="s">
        <v>190</v>
      </c>
      <c r="E17" s="101"/>
      <c r="F17" s="101"/>
      <c r="G17" s="99"/>
      <c r="H17" s="72"/>
      <c r="I17" s="41" t="s">
        <v>49</v>
      </c>
      <c r="J17" s="42"/>
      <c r="K17" s="81"/>
      <c r="L17" s="101"/>
      <c r="M17" s="99"/>
      <c r="N17" s="96"/>
      <c r="AC17" s="271">
        <f>SUM(AC4:AC16)</f>
        <v>1256295</v>
      </c>
      <c r="AH17" s="265">
        <f>SUM(AH4:AH16)</f>
        <v>374.17</v>
      </c>
      <c r="AI17" s="158" t="s">
        <v>554</v>
      </c>
      <c r="AJ17" s="122">
        <v>3644.6063809318425</v>
      </c>
    </row>
    <row r="18" spans="3:38" ht="15.75" thickBot="1" x14ac:dyDescent="0.3">
      <c r="C18" s="97"/>
      <c r="D18" s="88"/>
      <c r="E18" s="101"/>
      <c r="F18" s="101"/>
      <c r="G18" s="99"/>
      <c r="H18" s="72"/>
      <c r="I18" s="45" t="s">
        <v>50</v>
      </c>
      <c r="J18" s="42"/>
      <c r="K18" s="81"/>
      <c r="L18" s="101"/>
      <c r="M18" s="99"/>
      <c r="N18" s="96"/>
      <c r="AI18" s="264" t="s">
        <v>821</v>
      </c>
      <c r="AJ18" s="119">
        <f>AC17/AH17</f>
        <v>3357.5513803885933</v>
      </c>
    </row>
    <row r="19" spans="3:38" ht="16.5" thickBot="1" x14ac:dyDescent="0.3">
      <c r="C19" s="97"/>
      <c r="D19" s="88"/>
      <c r="E19" s="101"/>
      <c r="F19" s="101"/>
      <c r="G19" s="99"/>
      <c r="H19" s="72"/>
      <c r="I19" s="75"/>
      <c r="J19" s="72"/>
      <c r="K19" s="81"/>
      <c r="L19" s="101"/>
      <c r="M19" s="99"/>
      <c r="N19" s="96"/>
      <c r="AI19" s="165" t="s">
        <v>686</v>
      </c>
      <c r="AJ19" s="170" t="s">
        <v>685</v>
      </c>
    </row>
    <row r="20" spans="3:38" ht="15" customHeight="1" x14ac:dyDescent="0.25">
      <c r="C20" s="97"/>
      <c r="D20" s="88"/>
      <c r="E20" s="101"/>
      <c r="F20" s="101"/>
      <c r="G20" s="99"/>
      <c r="H20" s="72"/>
      <c r="I20" s="75"/>
      <c r="J20" s="72"/>
      <c r="K20" s="81"/>
      <c r="L20" s="101"/>
      <c r="M20" s="99"/>
      <c r="N20" s="97"/>
      <c r="R20" s="460" t="s">
        <v>692</v>
      </c>
      <c r="S20" s="460"/>
      <c r="T20" s="460"/>
      <c r="U20" s="70" t="s">
        <v>792</v>
      </c>
      <c r="V20" s="237"/>
      <c r="W20" s="237"/>
      <c r="X20" s="33"/>
      <c r="Y20" s="33"/>
      <c r="Z20" s="237"/>
      <c r="AA20" s="33"/>
      <c r="AB20" s="236"/>
      <c r="AC20" s="236"/>
      <c r="AD20" s="238"/>
      <c r="AE20" s="238"/>
      <c r="AF20" s="238"/>
      <c r="AG20" s="238"/>
      <c r="AH20" s="238"/>
      <c r="AI20" s="239"/>
      <c r="AJ20" s="236"/>
      <c r="AK20" s="33"/>
      <c r="AL20" s="33"/>
    </row>
    <row r="21" spans="3:38" ht="15.75" customHeight="1" thickBot="1" x14ac:dyDescent="0.3">
      <c r="C21" s="97"/>
      <c r="D21" s="88"/>
      <c r="E21" s="101"/>
      <c r="F21" s="101"/>
      <c r="G21" s="101"/>
      <c r="H21" s="110"/>
      <c r="I21" s="109"/>
      <c r="J21" s="72"/>
      <c r="K21" s="85"/>
      <c r="L21" s="101"/>
      <c r="M21" s="99"/>
      <c r="N21" s="97"/>
      <c r="R21" s="460"/>
      <c r="S21" s="460"/>
      <c r="T21" s="460"/>
      <c r="U21" s="458" t="s">
        <v>219</v>
      </c>
      <c r="V21" s="458" t="s">
        <v>220</v>
      </c>
      <c r="W21" s="458" t="s">
        <v>221</v>
      </c>
      <c r="X21" s="458" t="s">
        <v>222</v>
      </c>
      <c r="Y21" s="458" t="s">
        <v>231</v>
      </c>
      <c r="Z21" s="458" t="s">
        <v>553</v>
      </c>
      <c r="AA21" s="458" t="s">
        <v>232</v>
      </c>
      <c r="AB21" s="458" t="s">
        <v>223</v>
      </c>
      <c r="AC21" s="458" t="s">
        <v>224</v>
      </c>
      <c r="AD21" s="458" t="s">
        <v>225</v>
      </c>
      <c r="AE21" s="458" t="s">
        <v>226</v>
      </c>
      <c r="AF21" s="458" t="s">
        <v>227</v>
      </c>
      <c r="AG21" s="458" t="s">
        <v>228</v>
      </c>
      <c r="AH21" s="458" t="s">
        <v>229</v>
      </c>
      <c r="AI21" s="458" t="s">
        <v>547</v>
      </c>
      <c r="AJ21" s="458" t="s">
        <v>548</v>
      </c>
      <c r="AK21" s="458" t="s">
        <v>234</v>
      </c>
      <c r="AL21" s="458" t="s">
        <v>235</v>
      </c>
    </row>
    <row r="22" spans="3:38" ht="15.75" customHeight="1" thickTop="1" x14ac:dyDescent="0.25">
      <c r="C22" s="38" t="s">
        <v>31</v>
      </c>
      <c r="D22" s="38" t="s">
        <v>32</v>
      </c>
      <c r="E22" s="36" t="s">
        <v>33</v>
      </c>
      <c r="F22" s="35"/>
      <c r="G22" s="36" t="s">
        <v>34</v>
      </c>
      <c r="H22" s="42"/>
      <c r="I22" s="37"/>
      <c r="J22" s="94"/>
      <c r="K22" s="36" t="s">
        <v>35</v>
      </c>
      <c r="L22" s="36"/>
      <c r="M22" s="37"/>
      <c r="N22" s="38" t="s">
        <v>36</v>
      </c>
      <c r="R22" s="460"/>
      <c r="S22" s="460"/>
      <c r="T22" s="460"/>
      <c r="U22" s="458"/>
      <c r="V22" s="458" t="s">
        <v>220</v>
      </c>
      <c r="W22" s="458" t="s">
        <v>221</v>
      </c>
      <c r="X22" s="458" t="s">
        <v>222</v>
      </c>
      <c r="Y22" s="458" t="s">
        <v>231</v>
      </c>
      <c r="Z22" s="458" t="s">
        <v>233</v>
      </c>
      <c r="AA22" s="458" t="s">
        <v>232</v>
      </c>
      <c r="AB22" s="458" t="s">
        <v>223</v>
      </c>
      <c r="AC22" s="458" t="s">
        <v>224</v>
      </c>
      <c r="AD22" s="458" t="s">
        <v>225</v>
      </c>
      <c r="AE22" s="458" t="s">
        <v>226</v>
      </c>
      <c r="AF22" s="458" t="s">
        <v>227</v>
      </c>
      <c r="AG22" s="458" t="s">
        <v>228</v>
      </c>
      <c r="AH22" s="458" t="s">
        <v>229</v>
      </c>
      <c r="AI22" s="458" t="s">
        <v>547</v>
      </c>
      <c r="AJ22" s="458" t="s">
        <v>548</v>
      </c>
      <c r="AK22" s="458" t="s">
        <v>234</v>
      </c>
      <c r="AL22" s="458" t="s">
        <v>235</v>
      </c>
    </row>
    <row r="23" spans="3:38" ht="15.75" customHeight="1" x14ac:dyDescent="0.25">
      <c r="C23" s="97"/>
      <c r="D23" s="99" t="s">
        <v>172</v>
      </c>
      <c r="E23" s="33" t="s">
        <v>191</v>
      </c>
      <c r="F23" s="88"/>
      <c r="G23" s="72" t="s">
        <v>176</v>
      </c>
      <c r="H23" s="72"/>
      <c r="I23" s="4"/>
      <c r="J23" s="88"/>
      <c r="K23" s="33" t="s">
        <v>164</v>
      </c>
      <c r="L23" s="33"/>
      <c r="M23" s="88"/>
      <c r="N23" s="97" t="s">
        <v>170</v>
      </c>
      <c r="R23" s="173" t="s">
        <v>216</v>
      </c>
      <c r="S23" s="173" t="s">
        <v>217</v>
      </c>
      <c r="T23" s="173" t="s">
        <v>218</v>
      </c>
      <c r="U23" s="458"/>
      <c r="V23" s="458"/>
      <c r="W23" s="458"/>
      <c r="X23" s="458" t="s">
        <v>222</v>
      </c>
      <c r="Y23" s="458"/>
      <c r="Z23" s="458"/>
      <c r="AA23" s="458"/>
      <c r="AB23" s="458" t="s">
        <v>223</v>
      </c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</row>
    <row r="24" spans="3:38" ht="15" customHeight="1" x14ac:dyDescent="0.25">
      <c r="C24" s="97"/>
      <c r="D24" s="99" t="s">
        <v>173</v>
      </c>
      <c r="E24" s="33" t="s">
        <v>192</v>
      </c>
      <c r="F24" s="88"/>
      <c r="G24" s="80" t="s">
        <v>177</v>
      </c>
      <c r="H24" s="4"/>
      <c r="I24" s="33"/>
      <c r="J24" s="88"/>
      <c r="K24" s="33" t="s">
        <v>165</v>
      </c>
      <c r="L24" s="33"/>
      <c r="M24" s="88"/>
      <c r="N24" s="97" t="s">
        <v>197</v>
      </c>
      <c r="R24" t="s">
        <v>601</v>
      </c>
      <c r="S24" t="s">
        <v>602</v>
      </c>
      <c r="T24" s="117">
        <v>44736</v>
      </c>
      <c r="U24" s="164">
        <v>61000</v>
      </c>
      <c r="V24" s="3" t="s">
        <v>21</v>
      </c>
      <c r="W24" s="3" t="s">
        <v>245</v>
      </c>
      <c r="X24" t="s">
        <v>239</v>
      </c>
      <c r="Y24">
        <v>2022019263</v>
      </c>
      <c r="Z24" s="3" t="s">
        <v>309</v>
      </c>
      <c r="AB24" s="164">
        <v>0</v>
      </c>
      <c r="AC24" s="164">
        <v>61000</v>
      </c>
      <c r="AD24" s="118">
        <v>0</v>
      </c>
      <c r="AE24" s="118">
        <v>22.97</v>
      </c>
      <c r="AF24" s="118">
        <v>4.26</v>
      </c>
      <c r="AG24" s="118">
        <v>27.23</v>
      </c>
      <c r="AH24" s="118">
        <v>22.97</v>
      </c>
      <c r="AI24" s="120">
        <v>1</v>
      </c>
      <c r="AJ24" s="121">
        <v>2655.6377884196781</v>
      </c>
      <c r="AK24" t="s">
        <v>603</v>
      </c>
      <c r="AL24" t="s">
        <v>604</v>
      </c>
    </row>
    <row r="25" spans="3:38" ht="15" customHeight="1" x14ac:dyDescent="0.25">
      <c r="C25" s="97"/>
      <c r="D25" s="99" t="s">
        <v>174</v>
      </c>
      <c r="E25" s="91" t="s">
        <v>193</v>
      </c>
      <c r="F25" s="88"/>
      <c r="G25" s="81"/>
      <c r="H25" s="42" t="s">
        <v>48</v>
      </c>
      <c r="I25" s="33"/>
      <c r="J25" s="88"/>
      <c r="K25" s="91" t="s">
        <v>166</v>
      </c>
      <c r="L25" s="33"/>
      <c r="M25" s="88"/>
      <c r="N25" s="98" t="s">
        <v>171</v>
      </c>
      <c r="R25" t="s">
        <v>605</v>
      </c>
      <c r="S25" t="s">
        <v>606</v>
      </c>
      <c r="T25" s="117">
        <v>45302</v>
      </c>
      <c r="U25" s="164">
        <v>100000</v>
      </c>
      <c r="V25" s="3" t="s">
        <v>21</v>
      </c>
      <c r="W25" s="3" t="s">
        <v>245</v>
      </c>
      <c r="X25" t="s">
        <v>239</v>
      </c>
      <c r="Y25">
        <v>2024000803</v>
      </c>
      <c r="Z25" s="3" t="s">
        <v>309</v>
      </c>
      <c r="AB25" s="164">
        <v>0</v>
      </c>
      <c r="AC25" s="164">
        <v>100000</v>
      </c>
      <c r="AD25" s="118">
        <v>0</v>
      </c>
      <c r="AE25" s="118">
        <v>37.28</v>
      </c>
      <c r="AF25" s="118">
        <v>2.72</v>
      </c>
      <c r="AG25" s="118">
        <v>40</v>
      </c>
      <c r="AH25" s="118">
        <v>37.28</v>
      </c>
      <c r="AI25" s="120">
        <v>1</v>
      </c>
      <c r="AJ25" s="121">
        <v>2682.4034334763946</v>
      </c>
      <c r="AK25" t="s">
        <v>607</v>
      </c>
      <c r="AL25" t="s">
        <v>608</v>
      </c>
    </row>
    <row r="26" spans="3:38" ht="15" customHeight="1" x14ac:dyDescent="0.25">
      <c r="C26" s="97"/>
      <c r="D26" s="100" t="s">
        <v>175</v>
      </c>
      <c r="E26" s="33"/>
      <c r="F26" s="88"/>
      <c r="G26" s="81"/>
      <c r="H26" s="33"/>
      <c r="I26" s="33"/>
      <c r="J26" s="88"/>
      <c r="K26" s="33"/>
      <c r="L26" s="33"/>
      <c r="M26" s="88"/>
      <c r="N26" s="97"/>
      <c r="R26" t="s">
        <v>609</v>
      </c>
      <c r="S26" t="s">
        <v>610</v>
      </c>
      <c r="T26" s="117">
        <v>44671</v>
      </c>
      <c r="U26" s="164">
        <v>62000</v>
      </c>
      <c r="V26" s="3" t="s">
        <v>21</v>
      </c>
      <c r="W26" s="3" t="s">
        <v>245</v>
      </c>
      <c r="X26" t="s">
        <v>239</v>
      </c>
      <c r="Y26">
        <v>2022012648</v>
      </c>
      <c r="Z26" s="3" t="s">
        <v>309</v>
      </c>
      <c r="AB26" s="164">
        <v>0</v>
      </c>
      <c r="AC26" s="164">
        <v>62000</v>
      </c>
      <c r="AD26" s="118">
        <v>0</v>
      </c>
      <c r="AE26" s="118">
        <v>18.62</v>
      </c>
      <c r="AF26" s="118">
        <v>0.38</v>
      </c>
      <c r="AG26" s="118">
        <v>19</v>
      </c>
      <c r="AH26" s="118">
        <v>18.62</v>
      </c>
      <c r="AI26" s="120">
        <v>1</v>
      </c>
      <c r="AJ26" s="121">
        <v>3329.7529538131039</v>
      </c>
      <c r="AK26" t="s">
        <v>611</v>
      </c>
      <c r="AL26" t="s">
        <v>612</v>
      </c>
    </row>
    <row r="27" spans="3:38" x14ac:dyDescent="0.25">
      <c r="C27" s="97"/>
      <c r="D27" s="99"/>
      <c r="E27" s="33"/>
      <c r="F27" s="88"/>
      <c r="G27" s="81"/>
      <c r="H27" s="33"/>
      <c r="I27" s="33"/>
      <c r="J27" s="88"/>
      <c r="K27" s="33"/>
      <c r="L27" s="33"/>
      <c r="M27" s="88"/>
      <c r="N27" s="97"/>
      <c r="R27" t="s">
        <v>613</v>
      </c>
      <c r="S27" t="s">
        <v>614</v>
      </c>
      <c r="T27" s="117">
        <v>44966</v>
      </c>
      <c r="U27" s="164">
        <v>310000</v>
      </c>
      <c r="V27" s="3" t="s">
        <v>21</v>
      </c>
      <c r="W27" s="3" t="s">
        <v>245</v>
      </c>
      <c r="X27" t="s">
        <v>255</v>
      </c>
      <c r="Y27">
        <v>2023002951</v>
      </c>
      <c r="Z27" s="3" t="s">
        <v>309</v>
      </c>
      <c r="AA27" t="s">
        <v>615</v>
      </c>
      <c r="AB27" s="164">
        <v>0</v>
      </c>
      <c r="AC27" s="164">
        <v>310000</v>
      </c>
      <c r="AD27" s="118">
        <v>0</v>
      </c>
      <c r="AE27" s="118">
        <v>88.039999999999992</v>
      </c>
      <c r="AF27" s="118">
        <v>2.7</v>
      </c>
      <c r="AG27" s="118">
        <v>90.74</v>
      </c>
      <c r="AH27" s="118">
        <v>88.039999999999992</v>
      </c>
      <c r="AI27" s="120">
        <v>1</v>
      </c>
      <c r="AJ27" s="121">
        <v>3521.1267605633807</v>
      </c>
      <c r="AK27" t="s">
        <v>616</v>
      </c>
      <c r="AL27" t="s">
        <v>452</v>
      </c>
    </row>
    <row r="28" spans="3:38" ht="15" customHeight="1" thickBot="1" x14ac:dyDescent="0.3">
      <c r="C28" s="97"/>
      <c r="D28" s="99"/>
      <c r="E28" s="33"/>
      <c r="F28" s="90"/>
      <c r="G28" s="81"/>
      <c r="H28" s="33"/>
      <c r="I28" s="33"/>
      <c r="J28" s="88"/>
      <c r="K28" s="33"/>
      <c r="L28" s="33"/>
      <c r="M28" s="88"/>
      <c r="N28" s="97"/>
      <c r="R28" t="s">
        <v>617</v>
      </c>
      <c r="S28" t="s">
        <v>618</v>
      </c>
      <c r="T28" s="117">
        <v>44655</v>
      </c>
      <c r="U28" s="164">
        <v>320000</v>
      </c>
      <c r="V28" s="3" t="s">
        <v>21</v>
      </c>
      <c r="W28" s="3" t="s">
        <v>245</v>
      </c>
      <c r="X28" t="s">
        <v>250</v>
      </c>
      <c r="Y28">
        <v>2022008906</v>
      </c>
      <c r="Z28" s="3" t="s">
        <v>240</v>
      </c>
      <c r="AB28" s="164">
        <v>0</v>
      </c>
      <c r="AC28" s="164">
        <v>320000</v>
      </c>
      <c r="AD28" s="118">
        <v>19.309999999999999</v>
      </c>
      <c r="AE28" s="118">
        <v>68</v>
      </c>
      <c r="AF28" s="118">
        <v>6.13</v>
      </c>
      <c r="AG28" s="118">
        <v>93.44</v>
      </c>
      <c r="AH28" s="118">
        <v>87.31</v>
      </c>
      <c r="AI28" s="120">
        <v>0.77883403962890851</v>
      </c>
      <c r="AJ28" s="121">
        <v>3665.1013629595691</v>
      </c>
      <c r="AK28" t="s">
        <v>619</v>
      </c>
      <c r="AL28" t="s">
        <v>620</v>
      </c>
    </row>
    <row r="29" spans="3:38" ht="15.75" thickTop="1" x14ac:dyDescent="0.25">
      <c r="C29" s="38" t="s">
        <v>43</v>
      </c>
      <c r="D29" s="38" t="s">
        <v>42</v>
      </c>
      <c r="E29" s="36" t="s">
        <v>41</v>
      </c>
      <c r="F29" s="36"/>
      <c r="G29" s="37"/>
      <c r="H29" s="36" t="s">
        <v>40</v>
      </c>
      <c r="I29" s="36"/>
      <c r="J29" s="37"/>
      <c r="K29" s="36" t="s">
        <v>39</v>
      </c>
      <c r="L29" s="36"/>
      <c r="M29" s="37"/>
      <c r="N29" s="38" t="s">
        <v>38</v>
      </c>
      <c r="R29" t="s">
        <v>621</v>
      </c>
      <c r="S29" t="s">
        <v>622</v>
      </c>
      <c r="T29" s="117">
        <v>45100</v>
      </c>
      <c r="U29" s="164">
        <v>35000</v>
      </c>
      <c r="V29" s="3" t="s">
        <v>21</v>
      </c>
      <c r="W29" s="3" t="s">
        <v>245</v>
      </c>
      <c r="X29" t="s">
        <v>239</v>
      </c>
      <c r="Y29">
        <v>2023015288</v>
      </c>
      <c r="Z29" s="3" t="s">
        <v>309</v>
      </c>
      <c r="AB29" s="164">
        <v>0</v>
      </c>
      <c r="AC29" s="164">
        <v>35000</v>
      </c>
      <c r="AD29" s="118">
        <v>0</v>
      </c>
      <c r="AE29" s="118">
        <v>9.42</v>
      </c>
      <c r="AF29" s="118">
        <v>0</v>
      </c>
      <c r="AG29" s="118">
        <v>9.42</v>
      </c>
      <c r="AH29" s="118">
        <v>9.42</v>
      </c>
      <c r="AI29" s="120">
        <v>1</v>
      </c>
      <c r="AJ29" s="121">
        <v>3715.4989384288747</v>
      </c>
      <c r="AK29" t="s">
        <v>623</v>
      </c>
      <c r="AL29" t="s">
        <v>624</v>
      </c>
    </row>
    <row r="30" spans="3:38" x14ac:dyDescent="0.25">
      <c r="C30" s="82" t="s">
        <v>183</v>
      </c>
      <c r="D30" s="81" t="s">
        <v>159</v>
      </c>
      <c r="E30" s="33"/>
      <c r="F30" s="33"/>
      <c r="G30" s="88"/>
      <c r="H30" s="33" t="s">
        <v>153</v>
      </c>
      <c r="I30" s="33"/>
      <c r="J30" s="88"/>
      <c r="K30" s="33" t="s">
        <v>199</v>
      </c>
      <c r="L30" s="33"/>
      <c r="M30" s="88"/>
      <c r="N30" s="77" t="s">
        <v>154</v>
      </c>
      <c r="R30" t="s">
        <v>625</v>
      </c>
      <c r="S30" t="s">
        <v>626</v>
      </c>
      <c r="T30" s="117">
        <v>45057</v>
      </c>
      <c r="U30" s="164">
        <v>34500</v>
      </c>
      <c r="V30" s="3" t="s">
        <v>21</v>
      </c>
      <c r="W30" s="3" t="s">
        <v>245</v>
      </c>
      <c r="X30" t="s">
        <v>239</v>
      </c>
      <c r="Y30">
        <v>2023012121</v>
      </c>
      <c r="Z30" s="3" t="s">
        <v>309</v>
      </c>
      <c r="AB30" s="164">
        <v>0</v>
      </c>
      <c r="AC30" s="164">
        <v>34500</v>
      </c>
      <c r="AD30" s="118">
        <v>0</v>
      </c>
      <c r="AE30" s="118">
        <v>9.08</v>
      </c>
      <c r="AF30" s="118">
        <v>0.12</v>
      </c>
      <c r="AG30" s="118">
        <v>9.1999999999999993</v>
      </c>
      <c r="AH30" s="118">
        <v>9.08</v>
      </c>
      <c r="AI30" s="120">
        <v>1</v>
      </c>
      <c r="AJ30" s="121">
        <v>3799.5594713656387</v>
      </c>
      <c r="AK30" t="s">
        <v>627</v>
      </c>
      <c r="AL30" t="s">
        <v>628</v>
      </c>
    </row>
    <row r="31" spans="3:38" x14ac:dyDescent="0.25">
      <c r="C31" s="82" t="s">
        <v>184</v>
      </c>
      <c r="D31" s="81" t="s">
        <v>160</v>
      </c>
      <c r="E31" s="33"/>
      <c r="F31" s="33"/>
      <c r="G31" s="88"/>
      <c r="H31" s="91" t="s">
        <v>150</v>
      </c>
      <c r="I31" s="33"/>
      <c r="J31" s="88"/>
      <c r="K31" s="92" t="s">
        <v>201</v>
      </c>
      <c r="L31" s="33"/>
      <c r="M31" s="88"/>
      <c r="N31" s="77" t="s">
        <v>155</v>
      </c>
      <c r="R31" t="s">
        <v>629</v>
      </c>
      <c r="S31" t="s">
        <v>630</v>
      </c>
      <c r="T31" s="117">
        <v>44683</v>
      </c>
      <c r="U31" s="164">
        <v>49500</v>
      </c>
      <c r="V31" s="3" t="s">
        <v>21</v>
      </c>
      <c r="W31" s="3" t="s">
        <v>245</v>
      </c>
      <c r="X31" t="s">
        <v>239</v>
      </c>
      <c r="Y31">
        <v>2022014756</v>
      </c>
      <c r="Z31" s="3" t="s">
        <v>309</v>
      </c>
      <c r="AB31" s="164">
        <v>0</v>
      </c>
      <c r="AC31" s="164">
        <v>49500</v>
      </c>
      <c r="AD31" s="118">
        <v>0</v>
      </c>
      <c r="AE31" s="118">
        <v>12.72</v>
      </c>
      <c r="AF31" s="118">
        <v>2.1800000000000002</v>
      </c>
      <c r="AG31" s="118">
        <v>14.9</v>
      </c>
      <c r="AH31" s="118">
        <v>12.72</v>
      </c>
      <c r="AI31" s="120">
        <v>1</v>
      </c>
      <c r="AJ31" s="121">
        <v>3891.5094339622638</v>
      </c>
      <c r="AK31" t="s">
        <v>631</v>
      </c>
      <c r="AL31" t="s">
        <v>632</v>
      </c>
    </row>
    <row r="32" spans="3:38" x14ac:dyDescent="0.25">
      <c r="C32" s="82" t="s">
        <v>185</v>
      </c>
      <c r="D32" s="81" t="s">
        <v>161</v>
      </c>
      <c r="E32" s="33"/>
      <c r="F32" s="33"/>
      <c r="G32" s="88"/>
      <c r="H32" s="33"/>
      <c r="I32" s="33"/>
      <c r="J32" s="88"/>
      <c r="K32" s="33"/>
      <c r="L32" s="33"/>
      <c r="M32" s="88"/>
      <c r="N32" s="77" t="s">
        <v>156</v>
      </c>
      <c r="R32" t="s">
        <v>633</v>
      </c>
      <c r="S32" t="s">
        <v>634</v>
      </c>
      <c r="T32" s="117">
        <v>44756</v>
      </c>
      <c r="U32" s="164">
        <v>45000</v>
      </c>
      <c r="V32" s="3" t="s">
        <v>21</v>
      </c>
      <c r="W32" s="3" t="s">
        <v>245</v>
      </c>
      <c r="X32" t="s">
        <v>239</v>
      </c>
      <c r="Y32">
        <v>2022020240</v>
      </c>
      <c r="Z32" s="3" t="s">
        <v>309</v>
      </c>
      <c r="AB32" s="164">
        <v>0</v>
      </c>
      <c r="AC32" s="164">
        <v>45000</v>
      </c>
      <c r="AD32" s="118">
        <v>0</v>
      </c>
      <c r="AE32" s="118">
        <v>9.74</v>
      </c>
      <c r="AF32" s="118">
        <v>0.43</v>
      </c>
      <c r="AG32" s="118">
        <v>10.17</v>
      </c>
      <c r="AH32" s="118">
        <v>9.74</v>
      </c>
      <c r="AI32" s="120">
        <v>1</v>
      </c>
      <c r="AJ32" s="121">
        <v>4620.1232032854205</v>
      </c>
      <c r="AK32" t="s">
        <v>635</v>
      </c>
      <c r="AL32" t="s">
        <v>636</v>
      </c>
    </row>
    <row r="33" spans="3:38" x14ac:dyDescent="0.25">
      <c r="C33" s="82" t="s">
        <v>186</v>
      </c>
      <c r="D33" s="81" t="s">
        <v>162</v>
      </c>
      <c r="E33" s="33"/>
      <c r="F33" s="33"/>
      <c r="G33" s="88"/>
      <c r="H33" s="33"/>
      <c r="I33" s="33"/>
      <c r="J33" s="88"/>
      <c r="K33" s="33"/>
      <c r="L33" s="33"/>
      <c r="M33" s="88"/>
      <c r="N33" s="93" t="s">
        <v>152</v>
      </c>
      <c r="R33" t="s">
        <v>637</v>
      </c>
      <c r="S33" t="s">
        <v>304</v>
      </c>
      <c r="T33" s="117">
        <v>45079</v>
      </c>
      <c r="U33" s="164">
        <v>49000</v>
      </c>
      <c r="V33" s="3" t="s">
        <v>21</v>
      </c>
      <c r="W33" s="3" t="s">
        <v>245</v>
      </c>
      <c r="X33" t="s">
        <v>239</v>
      </c>
      <c r="Y33">
        <v>2023013546</v>
      </c>
      <c r="Z33" s="3" t="s">
        <v>309</v>
      </c>
      <c r="AB33" s="164">
        <v>0</v>
      </c>
      <c r="AC33" s="164">
        <v>49000</v>
      </c>
      <c r="AD33" s="118">
        <v>0</v>
      </c>
      <c r="AE33" s="118">
        <v>9.86</v>
      </c>
      <c r="AF33" s="118">
        <v>0.7</v>
      </c>
      <c r="AG33" s="118">
        <v>10.56</v>
      </c>
      <c r="AH33" s="118">
        <v>9.86</v>
      </c>
      <c r="AI33" s="120">
        <v>1</v>
      </c>
      <c r="AJ33" s="121">
        <v>4969.5740365111569</v>
      </c>
      <c r="AK33" t="s">
        <v>638</v>
      </c>
      <c r="AL33" t="s">
        <v>639</v>
      </c>
    </row>
    <row r="34" spans="3:38" x14ac:dyDescent="0.25">
      <c r="C34" s="83" t="s">
        <v>187</v>
      </c>
      <c r="D34" s="84" t="s">
        <v>163</v>
      </c>
      <c r="E34" s="33"/>
      <c r="F34" s="33"/>
      <c r="G34" s="88"/>
      <c r="H34" s="33"/>
      <c r="I34" s="33"/>
      <c r="J34" s="88"/>
      <c r="K34" s="33"/>
      <c r="L34" s="33"/>
      <c r="M34" s="88"/>
      <c r="N34" s="77"/>
      <c r="R34" t="s">
        <v>640</v>
      </c>
      <c r="S34" t="s">
        <v>641</v>
      </c>
      <c r="T34" s="117">
        <v>44974</v>
      </c>
      <c r="U34" s="164">
        <v>149900</v>
      </c>
      <c r="V34" s="3" t="s">
        <v>21</v>
      </c>
      <c r="W34" s="3" t="s">
        <v>245</v>
      </c>
      <c r="X34" t="s">
        <v>239</v>
      </c>
      <c r="Y34">
        <v>2023003398</v>
      </c>
      <c r="Z34" s="3" t="s">
        <v>309</v>
      </c>
      <c r="AB34" s="164">
        <v>0</v>
      </c>
      <c r="AC34" s="164">
        <v>149900</v>
      </c>
      <c r="AD34" s="118">
        <v>0</v>
      </c>
      <c r="AE34" s="118">
        <v>30</v>
      </c>
      <c r="AF34" s="118">
        <v>0</v>
      </c>
      <c r="AG34" s="118">
        <v>30</v>
      </c>
      <c r="AH34" s="118">
        <v>30</v>
      </c>
      <c r="AI34" s="120">
        <v>1</v>
      </c>
      <c r="AJ34" s="121">
        <v>4996.666666666667</v>
      </c>
      <c r="AK34" t="s">
        <v>642</v>
      </c>
      <c r="AL34" t="s">
        <v>643</v>
      </c>
    </row>
    <row r="35" spans="3:38" x14ac:dyDescent="0.25">
      <c r="C35" s="82"/>
      <c r="D35" s="81"/>
      <c r="E35" s="33"/>
      <c r="F35" s="33"/>
      <c r="G35" s="88"/>
      <c r="H35" s="33"/>
      <c r="I35" s="33"/>
      <c r="J35" s="88"/>
      <c r="K35" s="33"/>
      <c r="L35" s="33"/>
      <c r="M35" s="88"/>
      <c r="N35" s="77"/>
      <c r="R35" t="s">
        <v>644</v>
      </c>
      <c r="S35" t="s">
        <v>645</v>
      </c>
      <c r="T35" s="117">
        <v>45250</v>
      </c>
      <c r="U35" s="164">
        <v>150000</v>
      </c>
      <c r="V35" s="3" t="s">
        <v>21</v>
      </c>
      <c r="W35" s="3" t="s">
        <v>245</v>
      </c>
      <c r="X35" t="s">
        <v>239</v>
      </c>
      <c r="Y35">
        <v>2023025121</v>
      </c>
      <c r="Z35" s="3" t="s">
        <v>309</v>
      </c>
      <c r="AB35" s="164">
        <v>0</v>
      </c>
      <c r="AC35" s="164">
        <v>150000</v>
      </c>
      <c r="AD35" s="118">
        <v>0</v>
      </c>
      <c r="AE35" s="118">
        <v>29.03</v>
      </c>
      <c r="AF35" s="118">
        <v>0.61</v>
      </c>
      <c r="AG35" s="118">
        <v>29.64</v>
      </c>
      <c r="AH35" s="118">
        <v>29.03</v>
      </c>
      <c r="AI35" s="120">
        <v>1</v>
      </c>
      <c r="AJ35" s="121">
        <v>5167.0685497760933</v>
      </c>
      <c r="AK35" t="s">
        <v>646</v>
      </c>
      <c r="AL35" t="s">
        <v>647</v>
      </c>
    </row>
    <row r="36" spans="3:38" ht="15.75" thickBot="1" x14ac:dyDescent="0.3">
      <c r="C36" s="74"/>
      <c r="D36" s="85"/>
      <c r="E36" s="89"/>
      <c r="F36" s="89"/>
      <c r="G36" s="90"/>
      <c r="H36" s="89"/>
      <c r="I36" s="89"/>
      <c r="J36" s="90"/>
      <c r="K36" s="89"/>
      <c r="L36" s="89"/>
      <c r="M36" s="90"/>
      <c r="N36" s="79"/>
      <c r="R36" t="s">
        <v>648</v>
      </c>
      <c r="S36" t="s">
        <v>649</v>
      </c>
      <c r="T36" s="117">
        <v>44932</v>
      </c>
      <c r="U36" s="164">
        <v>73900</v>
      </c>
      <c r="V36" s="3" t="s">
        <v>21</v>
      </c>
      <c r="W36" s="3" t="s">
        <v>245</v>
      </c>
      <c r="X36" t="s">
        <v>239</v>
      </c>
      <c r="Y36">
        <v>2023000531</v>
      </c>
      <c r="Z36" s="3" t="s">
        <v>309</v>
      </c>
      <c r="AB36" s="164">
        <v>0</v>
      </c>
      <c r="AC36" s="164">
        <v>73900</v>
      </c>
      <c r="AD36" s="118">
        <v>0</v>
      </c>
      <c r="AE36" s="118">
        <v>14.24</v>
      </c>
      <c r="AF36" s="118">
        <v>0.42</v>
      </c>
      <c r="AG36" s="118">
        <v>14.66</v>
      </c>
      <c r="AH36" s="118">
        <v>14.24</v>
      </c>
      <c r="AI36" s="120">
        <v>1</v>
      </c>
      <c r="AJ36" s="121">
        <v>5189.606741573034</v>
      </c>
      <c r="AK36" t="s">
        <v>650</v>
      </c>
      <c r="AL36" t="s">
        <v>651</v>
      </c>
    </row>
    <row r="37" spans="3:38" ht="15.75" thickTop="1" x14ac:dyDescent="0.25">
      <c r="C37" s="38" t="s">
        <v>44</v>
      </c>
      <c r="D37" s="38" t="s">
        <v>45</v>
      </c>
      <c r="E37" s="36" t="s">
        <v>46</v>
      </c>
      <c r="F37" s="36"/>
      <c r="G37" s="37"/>
      <c r="H37" s="36" t="s">
        <v>47</v>
      </c>
      <c r="I37" s="36"/>
      <c r="J37" s="37"/>
      <c r="AC37" s="269">
        <f>SUM(AC24:AC36)</f>
        <v>1439800</v>
      </c>
      <c r="AH37" s="270">
        <f>SUM(AH24:AH36)</f>
        <v>378.31000000000006</v>
      </c>
      <c r="AI37" s="158" t="s">
        <v>554</v>
      </c>
      <c r="AJ37" s="122">
        <v>4015.6637954462517</v>
      </c>
    </row>
    <row r="38" spans="3:38" ht="15.75" thickBot="1" x14ac:dyDescent="0.3">
      <c r="C38" s="82" t="s">
        <v>168</v>
      </c>
      <c r="D38" s="81" t="s">
        <v>157</v>
      </c>
      <c r="E38" s="33"/>
      <c r="F38" s="33"/>
      <c r="G38" s="88"/>
      <c r="H38" s="33" t="s">
        <v>180</v>
      </c>
      <c r="I38" s="33"/>
      <c r="J38" s="88"/>
      <c r="AI38" s="264" t="s">
        <v>821</v>
      </c>
      <c r="AJ38" s="119">
        <f>AC37/AH37</f>
        <v>3805.8734899949773</v>
      </c>
    </row>
    <row r="39" spans="3:38" ht="16.5" thickBot="1" x14ac:dyDescent="0.3">
      <c r="C39" s="82" t="s">
        <v>167</v>
      </c>
      <c r="D39" s="84" t="s">
        <v>158</v>
      </c>
      <c r="E39" s="33"/>
      <c r="F39" s="33"/>
      <c r="G39" s="88"/>
      <c r="H39" s="33" t="s">
        <v>181</v>
      </c>
      <c r="I39" s="33"/>
      <c r="J39" s="88"/>
      <c r="R39" t="s">
        <v>549</v>
      </c>
      <c r="AI39" s="165" t="s">
        <v>686</v>
      </c>
      <c r="AJ39" s="171" t="s">
        <v>687</v>
      </c>
    </row>
    <row r="40" spans="3:38" x14ac:dyDescent="0.25">
      <c r="C40" s="83" t="s">
        <v>169</v>
      </c>
      <c r="D40" s="81"/>
      <c r="E40" s="33"/>
      <c r="F40" s="33"/>
      <c r="G40" s="88"/>
      <c r="H40" s="91" t="s">
        <v>182</v>
      </c>
      <c r="I40" s="33"/>
      <c r="J40" s="88"/>
      <c r="R40" t="s">
        <v>652</v>
      </c>
      <c r="S40" t="s">
        <v>653</v>
      </c>
      <c r="T40" s="117">
        <v>45218</v>
      </c>
      <c r="U40" s="164">
        <v>128000</v>
      </c>
      <c r="V40" s="3" t="s">
        <v>21</v>
      </c>
      <c r="W40" s="3" t="s">
        <v>245</v>
      </c>
      <c r="X40" t="s">
        <v>239</v>
      </c>
      <c r="Y40">
        <v>2023023189</v>
      </c>
      <c r="Z40" s="3" t="s">
        <v>309</v>
      </c>
      <c r="AB40" s="164">
        <v>0</v>
      </c>
      <c r="AC40" s="164">
        <v>128000</v>
      </c>
      <c r="AD40" s="118">
        <v>0</v>
      </c>
      <c r="AE40" s="118">
        <v>18.22</v>
      </c>
      <c r="AF40" s="118">
        <v>1.0900000000000001</v>
      </c>
      <c r="AG40" s="118">
        <v>19.309999999999999</v>
      </c>
      <c r="AH40" s="118">
        <v>18.22</v>
      </c>
      <c r="AI40" s="120">
        <v>1</v>
      </c>
      <c r="AJ40" s="164">
        <v>7025.2469813391881</v>
      </c>
      <c r="AK40" t="s">
        <v>654</v>
      </c>
      <c r="AL40" t="s">
        <v>655</v>
      </c>
    </row>
    <row r="41" spans="3:38" ht="15" customHeight="1" x14ac:dyDescent="0.25">
      <c r="C41" s="82"/>
      <c r="D41" s="81"/>
      <c r="E41" s="33"/>
      <c r="F41" s="33"/>
      <c r="G41" s="88"/>
      <c r="H41" s="33"/>
      <c r="I41" s="33"/>
      <c r="J41" s="88"/>
    </row>
    <row r="42" spans="3:38" ht="15.75" customHeight="1" thickBot="1" x14ac:dyDescent="0.3">
      <c r="C42" s="82"/>
      <c r="D42" s="81"/>
      <c r="E42" s="33"/>
      <c r="F42" s="33"/>
      <c r="G42" s="88"/>
      <c r="H42" s="33"/>
      <c r="I42" s="33"/>
      <c r="J42" s="88"/>
      <c r="R42" s="459" t="s">
        <v>693</v>
      </c>
      <c r="S42" s="459"/>
      <c r="T42" s="459"/>
      <c r="U42" s="250" t="s">
        <v>793</v>
      </c>
      <c r="V42" s="241"/>
      <c r="W42" s="241"/>
      <c r="X42" s="101"/>
      <c r="Y42" s="101"/>
      <c r="Z42" s="241"/>
      <c r="AA42" s="101"/>
      <c r="AB42" s="240"/>
      <c r="AC42" s="240"/>
      <c r="AD42" s="242"/>
      <c r="AE42" s="242"/>
      <c r="AF42" s="242"/>
      <c r="AG42" s="242"/>
      <c r="AH42" s="242"/>
      <c r="AI42" s="243"/>
      <c r="AJ42" s="240"/>
      <c r="AK42" s="101"/>
      <c r="AL42" s="101"/>
    </row>
    <row r="43" spans="3:38" ht="15.75" customHeight="1" thickTop="1" x14ac:dyDescent="0.25">
      <c r="C43" s="82"/>
      <c r="D43" s="72"/>
      <c r="E43" s="87"/>
      <c r="F43" s="33"/>
      <c r="G43" s="88"/>
      <c r="H43" s="33"/>
      <c r="I43" s="33"/>
      <c r="J43" s="88"/>
      <c r="R43" s="459"/>
      <c r="S43" s="459"/>
      <c r="T43" s="459"/>
      <c r="U43" s="457" t="s">
        <v>219</v>
      </c>
      <c r="V43" s="457" t="s">
        <v>220</v>
      </c>
      <c r="W43" s="457" t="s">
        <v>221</v>
      </c>
      <c r="X43" s="457" t="s">
        <v>222</v>
      </c>
      <c r="Y43" s="457" t="s">
        <v>231</v>
      </c>
      <c r="Z43" s="457" t="s">
        <v>553</v>
      </c>
      <c r="AA43" s="457" t="s">
        <v>232</v>
      </c>
      <c r="AB43" s="457" t="s">
        <v>223</v>
      </c>
      <c r="AC43" s="457" t="s">
        <v>224</v>
      </c>
      <c r="AD43" s="457" t="s">
        <v>225</v>
      </c>
      <c r="AE43" s="457" t="s">
        <v>226</v>
      </c>
      <c r="AF43" s="457" t="s">
        <v>227</v>
      </c>
      <c r="AG43" s="457" t="s">
        <v>228</v>
      </c>
      <c r="AH43" s="457" t="s">
        <v>229</v>
      </c>
      <c r="AI43" s="457" t="s">
        <v>547</v>
      </c>
      <c r="AJ43" s="457" t="s">
        <v>548</v>
      </c>
      <c r="AK43" s="457" t="s">
        <v>234</v>
      </c>
      <c r="AL43" s="457" t="s">
        <v>235</v>
      </c>
    </row>
    <row r="44" spans="3:38" ht="15.75" customHeight="1" x14ac:dyDescent="0.25">
      <c r="C44" s="82"/>
      <c r="D44" s="72"/>
      <c r="E44" s="81"/>
      <c r="F44" s="33"/>
      <c r="G44" s="88"/>
      <c r="H44" s="33"/>
      <c r="I44" s="33"/>
      <c r="J44" s="88"/>
      <c r="R44" s="218"/>
      <c r="S44" s="218"/>
      <c r="T44" s="218"/>
      <c r="U44" s="457"/>
      <c r="V44" s="457" t="s">
        <v>220</v>
      </c>
      <c r="W44" s="457" t="s">
        <v>221</v>
      </c>
      <c r="X44" s="457" t="s">
        <v>222</v>
      </c>
      <c r="Y44" s="457" t="s">
        <v>231</v>
      </c>
      <c r="Z44" s="457" t="s">
        <v>233</v>
      </c>
      <c r="AA44" s="457" t="s">
        <v>232</v>
      </c>
      <c r="AB44" s="457" t="s">
        <v>223</v>
      </c>
      <c r="AC44" s="457" t="s">
        <v>224</v>
      </c>
      <c r="AD44" s="457" t="s">
        <v>225</v>
      </c>
      <c r="AE44" s="457" t="s">
        <v>226</v>
      </c>
      <c r="AF44" s="457" t="s">
        <v>227</v>
      </c>
      <c r="AG44" s="457" t="s">
        <v>228</v>
      </c>
      <c r="AH44" s="457" t="s">
        <v>229</v>
      </c>
      <c r="AI44" s="457" t="s">
        <v>547</v>
      </c>
      <c r="AJ44" s="457" t="s">
        <v>548</v>
      </c>
      <c r="AK44" s="457" t="s">
        <v>234</v>
      </c>
      <c r="AL44" s="457" t="s">
        <v>235</v>
      </c>
    </row>
    <row r="45" spans="3:38" ht="15.75" customHeight="1" thickBot="1" x14ac:dyDescent="0.3">
      <c r="C45" s="74"/>
      <c r="D45" s="86"/>
      <c r="E45" s="85"/>
      <c r="F45" s="89"/>
      <c r="G45" s="90"/>
      <c r="H45" s="89"/>
      <c r="I45" s="89"/>
      <c r="J45" s="90"/>
      <c r="R45" s="172" t="s">
        <v>216</v>
      </c>
      <c r="S45" s="172" t="s">
        <v>217</v>
      </c>
      <c r="T45" s="172" t="s">
        <v>218</v>
      </c>
      <c r="U45" s="457"/>
      <c r="V45" s="457"/>
      <c r="W45" s="457"/>
      <c r="X45" s="457" t="s">
        <v>222</v>
      </c>
      <c r="Y45" s="457"/>
      <c r="Z45" s="457"/>
      <c r="AA45" s="457"/>
      <c r="AB45" s="457" t="s">
        <v>223</v>
      </c>
      <c r="AC45" s="457"/>
      <c r="AD45" s="457"/>
      <c r="AE45" s="457"/>
      <c r="AF45" s="457"/>
      <c r="AG45" s="457"/>
      <c r="AH45" s="457"/>
      <c r="AI45" s="457"/>
      <c r="AJ45" s="457"/>
      <c r="AK45" s="457"/>
      <c r="AL45" s="457"/>
    </row>
    <row r="46" spans="3:38" ht="15.75" thickTop="1" x14ac:dyDescent="0.25">
      <c r="R46" t="s">
        <v>656</v>
      </c>
      <c r="S46" t="s">
        <v>657</v>
      </c>
      <c r="T46" s="117">
        <v>45223</v>
      </c>
      <c r="U46" s="164">
        <v>135000</v>
      </c>
      <c r="V46" s="3" t="s">
        <v>21</v>
      </c>
      <c r="W46" s="3" t="s">
        <v>261</v>
      </c>
      <c r="X46" t="s">
        <v>239</v>
      </c>
      <c r="Y46">
        <v>2023023468</v>
      </c>
      <c r="Z46" s="3" t="s">
        <v>309</v>
      </c>
      <c r="AB46" s="164">
        <v>0</v>
      </c>
      <c r="AC46" s="164">
        <v>135000</v>
      </c>
      <c r="AD46" s="118">
        <v>0</v>
      </c>
      <c r="AE46" s="118">
        <v>36.5</v>
      </c>
      <c r="AF46" s="118">
        <v>0.38</v>
      </c>
      <c r="AG46" s="118">
        <v>36.880000000000003</v>
      </c>
      <c r="AH46" s="118">
        <v>36.5</v>
      </c>
      <c r="AI46" s="120">
        <v>1</v>
      </c>
      <c r="AJ46" s="121">
        <v>3698.6301369863013</v>
      </c>
      <c r="AK46" t="s">
        <v>658</v>
      </c>
      <c r="AL46" t="s">
        <v>659</v>
      </c>
    </row>
    <row r="47" spans="3:38" ht="15" customHeight="1" x14ac:dyDescent="0.25">
      <c r="R47" t="s">
        <v>660</v>
      </c>
      <c r="S47" t="s">
        <v>661</v>
      </c>
      <c r="T47" s="117">
        <v>45229</v>
      </c>
      <c r="U47" s="164">
        <v>275000</v>
      </c>
      <c r="V47" s="3" t="s">
        <v>21</v>
      </c>
      <c r="W47" s="3" t="s">
        <v>245</v>
      </c>
      <c r="X47" t="s">
        <v>239</v>
      </c>
      <c r="Y47">
        <v>2023023779</v>
      </c>
      <c r="Z47" s="3" t="s">
        <v>309</v>
      </c>
      <c r="AB47" s="164">
        <v>0</v>
      </c>
      <c r="AC47" s="164">
        <v>275000</v>
      </c>
      <c r="AD47" s="118">
        <v>4</v>
      </c>
      <c r="AE47" s="118">
        <v>65.03</v>
      </c>
      <c r="AF47" s="118">
        <v>0.31</v>
      </c>
      <c r="AG47" s="118">
        <v>69.34</v>
      </c>
      <c r="AH47" s="118">
        <v>69.03</v>
      </c>
      <c r="AI47" s="120">
        <v>0.94205417934231495</v>
      </c>
      <c r="AJ47" s="121">
        <v>3983.775170215848</v>
      </c>
      <c r="AK47" t="s">
        <v>662</v>
      </c>
      <c r="AL47" t="s">
        <v>663</v>
      </c>
    </row>
    <row r="48" spans="3:38" ht="15" customHeight="1" x14ac:dyDescent="0.25">
      <c r="R48" t="s">
        <v>664</v>
      </c>
      <c r="S48" t="s">
        <v>443</v>
      </c>
      <c r="T48" s="117">
        <v>45008</v>
      </c>
      <c r="U48" s="162">
        <v>160000</v>
      </c>
      <c r="V48" s="159" t="s">
        <v>278</v>
      </c>
      <c r="W48" s="3" t="s">
        <v>245</v>
      </c>
      <c r="X48" t="s">
        <v>239</v>
      </c>
      <c r="Y48">
        <v>2023005572</v>
      </c>
      <c r="Z48" s="3" t="s">
        <v>240</v>
      </c>
      <c r="AB48" s="164">
        <v>0</v>
      </c>
      <c r="AC48" s="162">
        <v>160000</v>
      </c>
      <c r="AD48" s="118">
        <v>0</v>
      </c>
      <c r="AE48" s="118">
        <v>36</v>
      </c>
      <c r="AF48" s="118">
        <v>4</v>
      </c>
      <c r="AG48" s="118">
        <v>40</v>
      </c>
      <c r="AH48" s="118">
        <v>36</v>
      </c>
      <c r="AI48" s="120">
        <v>1</v>
      </c>
      <c r="AJ48" s="121">
        <v>4444.4444444444443</v>
      </c>
      <c r="AK48" t="s">
        <v>445</v>
      </c>
      <c r="AL48" t="s">
        <v>665</v>
      </c>
    </row>
    <row r="49" spans="18:38" ht="15" customHeight="1" x14ac:dyDescent="0.25">
      <c r="R49" t="s">
        <v>666</v>
      </c>
      <c r="S49" t="s">
        <v>667</v>
      </c>
      <c r="T49" s="117">
        <v>45065</v>
      </c>
      <c r="U49" s="162">
        <v>45000</v>
      </c>
      <c r="V49" s="159" t="s">
        <v>278</v>
      </c>
      <c r="W49" s="3" t="s">
        <v>238</v>
      </c>
      <c r="X49" t="s">
        <v>239</v>
      </c>
      <c r="Y49">
        <v>2023012958</v>
      </c>
      <c r="Z49" s="3" t="s">
        <v>309</v>
      </c>
      <c r="AB49" s="164">
        <v>0</v>
      </c>
      <c r="AC49" s="162">
        <v>45000</v>
      </c>
      <c r="AD49" s="118">
        <v>0</v>
      </c>
      <c r="AE49" s="118">
        <v>9.83</v>
      </c>
      <c r="AF49" s="118">
        <v>0.18</v>
      </c>
      <c r="AG49" s="118">
        <v>10.01</v>
      </c>
      <c r="AH49" s="118">
        <v>9.83</v>
      </c>
      <c r="AI49" s="120">
        <v>1</v>
      </c>
      <c r="AJ49" s="121">
        <v>4577.8229908443536</v>
      </c>
      <c r="AK49" t="s">
        <v>668</v>
      </c>
      <c r="AL49" t="s">
        <v>669</v>
      </c>
    </row>
    <row r="50" spans="18:38" x14ac:dyDescent="0.25">
      <c r="R50" t="s">
        <v>670</v>
      </c>
      <c r="S50" t="s">
        <v>671</v>
      </c>
      <c r="T50" s="117">
        <v>45153</v>
      </c>
      <c r="U50" s="162">
        <v>170000</v>
      </c>
      <c r="V50" s="159" t="s">
        <v>278</v>
      </c>
      <c r="W50" s="3" t="s">
        <v>245</v>
      </c>
      <c r="X50" t="s">
        <v>239</v>
      </c>
      <c r="Y50">
        <v>2023019734</v>
      </c>
      <c r="Z50" s="3" t="s">
        <v>240</v>
      </c>
      <c r="AB50" s="164">
        <v>0</v>
      </c>
      <c r="AC50" s="162">
        <v>170000</v>
      </c>
      <c r="AD50" s="118">
        <v>0</v>
      </c>
      <c r="AE50" s="118">
        <v>32.450000000000003</v>
      </c>
      <c r="AF50" s="118">
        <v>0</v>
      </c>
      <c r="AG50" s="118">
        <v>32.450000000000003</v>
      </c>
      <c r="AH50" s="118">
        <v>32.450000000000003</v>
      </c>
      <c r="AI50" s="120">
        <v>1</v>
      </c>
      <c r="AJ50" s="121">
        <v>5238.8289676425265</v>
      </c>
      <c r="AK50" t="s">
        <v>672</v>
      </c>
      <c r="AL50" t="s">
        <v>673</v>
      </c>
    </row>
    <row r="51" spans="18:38" x14ac:dyDescent="0.25">
      <c r="R51" t="s">
        <v>674</v>
      </c>
      <c r="S51" t="s">
        <v>675</v>
      </c>
      <c r="T51" s="117">
        <v>44956</v>
      </c>
      <c r="U51" s="164">
        <v>73000</v>
      </c>
      <c r="V51" s="3" t="s">
        <v>21</v>
      </c>
      <c r="W51" s="3" t="s">
        <v>245</v>
      </c>
      <c r="X51" t="s">
        <v>239</v>
      </c>
      <c r="Y51">
        <v>2023002044</v>
      </c>
      <c r="Z51" s="3" t="s">
        <v>592</v>
      </c>
      <c r="AB51" s="164">
        <v>0</v>
      </c>
      <c r="AC51" s="164">
        <v>73000</v>
      </c>
      <c r="AD51" s="118">
        <v>0</v>
      </c>
      <c r="AE51" s="118">
        <v>12.26</v>
      </c>
      <c r="AF51" s="118">
        <v>0.31</v>
      </c>
      <c r="AG51" s="118">
        <v>12.57</v>
      </c>
      <c r="AH51" s="118">
        <v>12.26</v>
      </c>
      <c r="AI51" s="120">
        <v>1</v>
      </c>
      <c r="AJ51" s="121">
        <v>5954.3230016313219</v>
      </c>
      <c r="AK51" t="s">
        <v>676</v>
      </c>
      <c r="AL51" t="s">
        <v>677</v>
      </c>
    </row>
    <row r="52" spans="18:38" x14ac:dyDescent="0.25">
      <c r="AC52" s="269">
        <f>SUM(AC46:AC51)</f>
        <v>858000</v>
      </c>
      <c r="AH52" s="270">
        <f>SUM(AH46:AH51)</f>
        <v>196.07</v>
      </c>
      <c r="AI52" s="158" t="s">
        <v>554</v>
      </c>
      <c r="AJ52" s="122">
        <v>4649.6374519607989</v>
      </c>
    </row>
    <row r="53" spans="18:38" ht="15.75" thickBot="1" x14ac:dyDescent="0.3">
      <c r="AI53" s="264" t="s">
        <v>821</v>
      </c>
      <c r="AJ53" s="119">
        <f>AC52/AH52</f>
        <v>4375.9881674912021</v>
      </c>
    </row>
    <row r="54" spans="18:38" ht="16.5" thickBot="1" x14ac:dyDescent="0.3">
      <c r="R54" t="s">
        <v>549</v>
      </c>
      <c r="AI54" s="165" t="s">
        <v>686</v>
      </c>
      <c r="AJ54" s="169" t="s">
        <v>688</v>
      </c>
    </row>
    <row r="55" spans="18:38" x14ac:dyDescent="0.25">
      <c r="R55" t="s">
        <v>678</v>
      </c>
      <c r="S55" t="s">
        <v>679</v>
      </c>
      <c r="T55" s="117">
        <v>44867</v>
      </c>
      <c r="U55" s="164">
        <v>348000</v>
      </c>
      <c r="V55" s="3" t="s">
        <v>21</v>
      </c>
      <c r="W55" s="3" t="s">
        <v>245</v>
      </c>
      <c r="X55" t="s">
        <v>239</v>
      </c>
      <c r="Y55">
        <v>2022029265</v>
      </c>
      <c r="Z55" s="3" t="s">
        <v>309</v>
      </c>
      <c r="AB55" s="164">
        <v>0</v>
      </c>
      <c r="AC55" s="164">
        <v>348000</v>
      </c>
      <c r="AD55" s="118">
        <v>0</v>
      </c>
      <c r="AE55" s="118">
        <v>40.975000000000001</v>
      </c>
      <c r="AF55" s="118">
        <v>2.5000000000000001E-2</v>
      </c>
      <c r="AG55" s="118">
        <v>41</v>
      </c>
      <c r="AH55" s="118">
        <v>40.975000000000001</v>
      </c>
      <c r="AI55" s="120">
        <v>1</v>
      </c>
      <c r="AJ55" s="121">
        <v>8492.9835265405727</v>
      </c>
      <c r="AK55" t="s">
        <v>680</v>
      </c>
      <c r="AL55" t="s">
        <v>681</v>
      </c>
    </row>
    <row r="56" spans="18:38" x14ac:dyDescent="0.25">
      <c r="R56" t="s">
        <v>682</v>
      </c>
      <c r="S56" t="s">
        <v>400</v>
      </c>
      <c r="T56" s="117">
        <v>45335</v>
      </c>
      <c r="U56" s="164">
        <v>190000</v>
      </c>
      <c r="V56" s="3" t="s">
        <v>21</v>
      </c>
      <c r="W56" s="3" t="s">
        <v>245</v>
      </c>
      <c r="X56" t="s">
        <v>239</v>
      </c>
      <c r="Y56">
        <v>2024002738</v>
      </c>
      <c r="Z56" s="3" t="s">
        <v>409</v>
      </c>
      <c r="AB56" s="164">
        <v>10614</v>
      </c>
      <c r="AC56" s="164">
        <v>179386</v>
      </c>
      <c r="AD56" s="118">
        <v>0</v>
      </c>
      <c r="AE56" s="118">
        <v>21.87</v>
      </c>
      <c r="AF56" s="118">
        <v>0.22</v>
      </c>
      <c r="AG56" s="118">
        <v>22.09</v>
      </c>
      <c r="AH56" s="118">
        <v>21.87</v>
      </c>
      <c r="AI56" s="120">
        <v>1</v>
      </c>
      <c r="AJ56" s="121">
        <v>8202.3776863283038</v>
      </c>
      <c r="AK56" t="s">
        <v>683</v>
      </c>
      <c r="AL56" t="s">
        <v>684</v>
      </c>
    </row>
  </sheetData>
  <mergeCells count="79">
    <mergeCell ref="AK43:AK45"/>
    <mergeCell ref="AL43:AL45"/>
    <mergeCell ref="AD21:AD23"/>
    <mergeCell ref="B2:L3"/>
    <mergeCell ref="AC21:AC23"/>
    <mergeCell ref="AH43:AH45"/>
    <mergeCell ref="AI43:AI45"/>
    <mergeCell ref="AJ43:AJ45"/>
    <mergeCell ref="AC43:AC45"/>
    <mergeCell ref="AD43:AD45"/>
    <mergeCell ref="AE43:AE45"/>
    <mergeCell ref="AF43:AF45"/>
    <mergeCell ref="AG43:AG45"/>
    <mergeCell ref="X43:X45"/>
    <mergeCell ref="Y43:Y45"/>
    <mergeCell ref="Z43:Z45"/>
    <mergeCell ref="AA43:AA45"/>
    <mergeCell ref="AB43:AB45"/>
    <mergeCell ref="AC4:AC5"/>
    <mergeCell ref="AJ4:AJ5"/>
    <mergeCell ref="AJ21:AJ23"/>
    <mergeCell ref="AL4:AL5"/>
    <mergeCell ref="AD4:AD5"/>
    <mergeCell ref="AE4:AE5"/>
    <mergeCell ref="AF4:AF5"/>
    <mergeCell ref="AG4:AG5"/>
    <mergeCell ref="AH4:AH5"/>
    <mergeCell ref="AI4:AI5"/>
    <mergeCell ref="X4:X5"/>
    <mergeCell ref="Y4:Y5"/>
    <mergeCell ref="Z4:Z5"/>
    <mergeCell ref="AB4:AB5"/>
    <mergeCell ref="AK4:AK5"/>
    <mergeCell ref="AL2:AL3"/>
    <mergeCell ref="AK2:AK3"/>
    <mergeCell ref="AA4:AA5"/>
    <mergeCell ref="R4:R5"/>
    <mergeCell ref="S4:S5"/>
    <mergeCell ref="T4:T5"/>
    <mergeCell ref="U4:U5"/>
    <mergeCell ref="V4:V5"/>
    <mergeCell ref="AF2:AF3"/>
    <mergeCell ref="AG2:AG3"/>
    <mergeCell ref="AH2:AH3"/>
    <mergeCell ref="AI2:AI3"/>
    <mergeCell ref="AJ2:AJ3"/>
    <mergeCell ref="Z2:Z3"/>
    <mergeCell ref="AA2:AA3"/>
    <mergeCell ref="W4:W5"/>
    <mergeCell ref="AB2:AB3"/>
    <mergeCell ref="AC2:AC3"/>
    <mergeCell ref="AD2:AD3"/>
    <mergeCell ref="AE2:AE3"/>
    <mergeCell ref="R1:T1"/>
    <mergeCell ref="U2:U3"/>
    <mergeCell ref="V2:V3"/>
    <mergeCell ref="W2:W3"/>
    <mergeCell ref="X2:X3"/>
    <mergeCell ref="Y2:Y3"/>
    <mergeCell ref="R20:T22"/>
    <mergeCell ref="R42:T43"/>
    <mergeCell ref="U43:U45"/>
    <mergeCell ref="V43:V45"/>
    <mergeCell ref="W43:W45"/>
    <mergeCell ref="U21:U23"/>
    <mergeCell ref="V21:V23"/>
    <mergeCell ref="W21:W23"/>
    <mergeCell ref="X21:X23"/>
    <mergeCell ref="Y21:Y23"/>
    <mergeCell ref="Z21:Z23"/>
    <mergeCell ref="AA21:AA23"/>
    <mergeCell ref="AB21:AB23"/>
    <mergeCell ref="AK21:AK23"/>
    <mergeCell ref="AL21:AL23"/>
    <mergeCell ref="AE21:AE23"/>
    <mergeCell ref="AF21:AF23"/>
    <mergeCell ref="AG21:AG23"/>
    <mergeCell ref="AH21:AH23"/>
    <mergeCell ref="AI21:AI2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REVISED MAP-T 10-21-24</vt:lpstr>
      <vt:lpstr>updated MAP Non-T 10-17-24</vt:lpstr>
      <vt:lpstr>Descriptions</vt:lpstr>
      <vt:lpstr>24 T &amp; NT Summary</vt:lpstr>
      <vt:lpstr>For EQ Appraiser</vt:lpstr>
      <vt:lpstr>Notes from ASSR to consider</vt:lpstr>
      <vt:lpstr>OLD MAP-T</vt:lpstr>
      <vt:lpstr>old DONT USE MAP-T</vt:lpstr>
      <vt:lpstr>OLD MAP Non-T</vt:lpstr>
      <vt:lpstr>'24 T &amp; NT Summary'!Print_Area</vt:lpstr>
      <vt:lpstr>'old DONT USE MAP-T'!Print_Area</vt:lpstr>
      <vt:lpstr>'OLD MAP-T'!Print_Area</vt:lpstr>
      <vt:lpstr>'REVISED MAP-T 10-21-24'!Print_Area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Gooch</dc:creator>
  <cp:lastModifiedBy>Gooch, Liz</cp:lastModifiedBy>
  <cp:lastPrinted>2024-10-21T17:43:36Z</cp:lastPrinted>
  <dcterms:created xsi:type="dcterms:W3CDTF">2020-12-03T13:55:16Z</dcterms:created>
  <dcterms:modified xsi:type="dcterms:W3CDTF">2024-11-14T21:01:53Z</dcterms:modified>
  <cp:contentStatus/>
</cp:coreProperties>
</file>