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_2024 Equalization\Studies\Final Analysis\"/>
    </mc:Choice>
  </mc:AlternateContent>
  <xr:revisionPtr revIDLastSave="0" documentId="8_{0C9A8E98-B061-4B7C-8152-C79FE874BE42}" xr6:coauthVersionLast="47" xr6:coauthVersionMax="47" xr10:uidLastSave="{00000000-0000-0000-0000-000000000000}"/>
  <bookViews>
    <workbookView xWindow="3645" yWindow="1830" windowWidth="21600" windowHeight="11295" xr2:uid="{43D057E5-DF19-4FAF-A8C8-2A741F54466E}"/>
  </bookViews>
  <sheets>
    <sheet name="COM E.C.F.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3" i="1" l="1"/>
  <c r="N123" i="1"/>
  <c r="L123" i="1"/>
  <c r="I123" i="1"/>
  <c r="L122" i="1"/>
  <c r="P122" i="1" s="1"/>
  <c r="I122" i="1"/>
  <c r="L121" i="1"/>
  <c r="P121" i="1" s="1"/>
  <c r="I121" i="1"/>
  <c r="O118" i="1"/>
  <c r="M118" i="1"/>
  <c r="I114" i="1"/>
  <c r="M113" i="1"/>
  <c r="J113" i="1"/>
  <c r="H113" i="1"/>
  <c r="G113" i="1"/>
  <c r="D113" i="1"/>
  <c r="L112" i="1"/>
  <c r="P112" i="1" s="1"/>
  <c r="I112" i="1"/>
  <c r="P111" i="1"/>
  <c r="L111" i="1"/>
  <c r="N111" i="1" s="1"/>
  <c r="I111" i="1"/>
  <c r="L110" i="1"/>
  <c r="P110" i="1" s="1"/>
  <c r="I110" i="1"/>
  <c r="L109" i="1"/>
  <c r="P109" i="1" s="1"/>
  <c r="I109" i="1"/>
  <c r="L108" i="1"/>
  <c r="I108" i="1"/>
  <c r="I115" i="1" s="1"/>
  <c r="L107" i="1"/>
  <c r="P107" i="1" s="1"/>
  <c r="I107" i="1"/>
  <c r="L106" i="1"/>
  <c r="I106" i="1"/>
  <c r="L100" i="1"/>
  <c r="P100" i="1" s="1"/>
  <c r="I100" i="1"/>
  <c r="P99" i="1"/>
  <c r="N99" i="1"/>
  <c r="L99" i="1"/>
  <c r="I99" i="1"/>
  <c r="L98" i="1"/>
  <c r="P98" i="1" s="1"/>
  <c r="I98" i="1"/>
  <c r="L97" i="1"/>
  <c r="P97" i="1" s="1"/>
  <c r="I97" i="1"/>
  <c r="L96" i="1"/>
  <c r="P96" i="1" s="1"/>
  <c r="I96" i="1"/>
  <c r="L95" i="1"/>
  <c r="P95" i="1" s="1"/>
  <c r="I95" i="1"/>
  <c r="P94" i="1"/>
  <c r="L94" i="1"/>
  <c r="N94" i="1" s="1"/>
  <c r="I94" i="1"/>
  <c r="L93" i="1"/>
  <c r="P93" i="1" s="1"/>
  <c r="I93" i="1"/>
  <c r="O90" i="1"/>
  <c r="M90" i="1"/>
  <c r="M85" i="1"/>
  <c r="J85" i="1"/>
  <c r="H85" i="1"/>
  <c r="I86" i="1" s="1"/>
  <c r="G85" i="1"/>
  <c r="D85" i="1"/>
  <c r="L84" i="1"/>
  <c r="I84" i="1"/>
  <c r="L83" i="1"/>
  <c r="P83" i="1" s="1"/>
  <c r="I83" i="1"/>
  <c r="L82" i="1"/>
  <c r="P82" i="1" s="1"/>
  <c r="I82" i="1"/>
  <c r="L81" i="1"/>
  <c r="P81" i="1" s="1"/>
  <c r="I81" i="1"/>
  <c r="P80" i="1"/>
  <c r="N80" i="1"/>
  <c r="L80" i="1"/>
  <c r="I80" i="1"/>
  <c r="L79" i="1"/>
  <c r="P79" i="1" s="1"/>
  <c r="I79" i="1"/>
  <c r="L78" i="1"/>
  <c r="P78" i="1" s="1"/>
  <c r="I78" i="1"/>
  <c r="L77" i="1"/>
  <c r="P77" i="1" s="1"/>
  <c r="I77" i="1"/>
  <c r="L76" i="1"/>
  <c r="P76" i="1" s="1"/>
  <c r="I76" i="1"/>
  <c r="P75" i="1"/>
  <c r="L75" i="1"/>
  <c r="N75" i="1" s="1"/>
  <c r="I75" i="1"/>
  <c r="L74" i="1"/>
  <c r="P74" i="1" s="1"/>
  <c r="I74" i="1"/>
  <c r="P73" i="1"/>
  <c r="N73" i="1"/>
  <c r="L73" i="1"/>
  <c r="I73" i="1"/>
  <c r="L72" i="1"/>
  <c r="I72" i="1"/>
  <c r="L71" i="1"/>
  <c r="P71" i="1" s="1"/>
  <c r="I71" i="1"/>
  <c r="L70" i="1"/>
  <c r="P70" i="1" s="1"/>
  <c r="I70" i="1"/>
  <c r="L69" i="1"/>
  <c r="P69" i="1" s="1"/>
  <c r="I69" i="1"/>
  <c r="P68" i="1"/>
  <c r="N68" i="1"/>
  <c r="L68" i="1"/>
  <c r="I68" i="1"/>
  <c r="L67" i="1"/>
  <c r="P67" i="1" s="1"/>
  <c r="I67" i="1"/>
  <c r="L66" i="1"/>
  <c r="P66" i="1" s="1"/>
  <c r="I66" i="1"/>
  <c r="L65" i="1"/>
  <c r="P65" i="1" s="1"/>
  <c r="I65" i="1"/>
  <c r="L64" i="1"/>
  <c r="P64" i="1" s="1"/>
  <c r="I64" i="1"/>
  <c r="P63" i="1"/>
  <c r="L63" i="1"/>
  <c r="N63" i="1" s="1"/>
  <c r="I63" i="1"/>
  <c r="L62" i="1"/>
  <c r="P62" i="1" s="1"/>
  <c r="I62" i="1"/>
  <c r="P61" i="1"/>
  <c r="N61" i="1"/>
  <c r="L61" i="1"/>
  <c r="I61" i="1"/>
  <c r="L60" i="1"/>
  <c r="I60" i="1"/>
  <c r="L59" i="1"/>
  <c r="P59" i="1" s="1"/>
  <c r="I59" i="1"/>
  <c r="L58" i="1"/>
  <c r="P58" i="1" s="1"/>
  <c r="I58" i="1"/>
  <c r="L57" i="1"/>
  <c r="P57" i="1" s="1"/>
  <c r="I57" i="1"/>
  <c r="P56" i="1"/>
  <c r="N56" i="1"/>
  <c r="L56" i="1"/>
  <c r="I56" i="1"/>
  <c r="P55" i="1"/>
  <c r="N55" i="1"/>
  <c r="L55" i="1"/>
  <c r="I55" i="1"/>
  <c r="L54" i="1"/>
  <c r="P54" i="1" s="1"/>
  <c r="I54" i="1"/>
  <c r="L53" i="1"/>
  <c r="I53" i="1"/>
  <c r="P52" i="1"/>
  <c r="N52" i="1"/>
  <c r="L52" i="1"/>
  <c r="I52" i="1"/>
  <c r="P51" i="1"/>
  <c r="L51" i="1"/>
  <c r="N51" i="1" s="1"/>
  <c r="I51" i="1"/>
  <c r="L50" i="1"/>
  <c r="P50" i="1" s="1"/>
  <c r="I50" i="1"/>
  <c r="L49" i="1"/>
  <c r="P49" i="1" s="1"/>
  <c r="I49" i="1"/>
  <c r="L48" i="1"/>
  <c r="P48" i="1" s="1"/>
  <c r="I48" i="1"/>
  <c r="L47" i="1"/>
  <c r="P47" i="1" s="1"/>
  <c r="I47" i="1"/>
  <c r="L46" i="1"/>
  <c r="P46" i="1" s="1"/>
  <c r="I46" i="1"/>
  <c r="L45" i="1"/>
  <c r="P45" i="1" s="1"/>
  <c r="I45" i="1"/>
  <c r="P44" i="1"/>
  <c r="N44" i="1"/>
  <c r="L44" i="1"/>
  <c r="I44" i="1"/>
  <c r="L43" i="1"/>
  <c r="P43" i="1" s="1"/>
  <c r="I43" i="1"/>
  <c r="L37" i="1"/>
  <c r="P37" i="1" s="1"/>
  <c r="I37" i="1"/>
  <c r="L36" i="1"/>
  <c r="I36" i="1"/>
  <c r="L35" i="1"/>
  <c r="P35" i="1" s="1"/>
  <c r="I35" i="1"/>
  <c r="O32" i="1"/>
  <c r="M32" i="1"/>
  <c r="I28" i="1"/>
  <c r="M27" i="1"/>
  <c r="J27" i="1"/>
  <c r="H27" i="1"/>
  <c r="G27" i="1"/>
  <c r="D27" i="1"/>
  <c r="L26" i="1"/>
  <c r="P26" i="1" s="1"/>
  <c r="I26" i="1"/>
  <c r="L25" i="1"/>
  <c r="P25" i="1" s="1"/>
  <c r="I25" i="1"/>
  <c r="L24" i="1"/>
  <c r="P24" i="1" s="1"/>
  <c r="I24" i="1"/>
  <c r="L23" i="1"/>
  <c r="P23" i="1" s="1"/>
  <c r="I23" i="1"/>
  <c r="L22" i="1"/>
  <c r="P22" i="1" s="1"/>
  <c r="I22" i="1"/>
  <c r="L21" i="1"/>
  <c r="P21" i="1" s="1"/>
  <c r="I21" i="1"/>
  <c r="P20" i="1"/>
  <c r="N20" i="1"/>
  <c r="L20" i="1"/>
  <c r="I20" i="1"/>
  <c r="L19" i="1"/>
  <c r="P19" i="1" s="1"/>
  <c r="I19" i="1"/>
  <c r="L18" i="1"/>
  <c r="P18" i="1" s="1"/>
  <c r="I18" i="1"/>
  <c r="L17" i="1"/>
  <c r="I17" i="1"/>
  <c r="L16" i="1"/>
  <c r="P16" i="1" s="1"/>
  <c r="I16" i="1"/>
  <c r="P15" i="1"/>
  <c r="L15" i="1"/>
  <c r="N15" i="1" s="1"/>
  <c r="I15" i="1"/>
  <c r="P14" i="1"/>
  <c r="L14" i="1"/>
  <c r="N14" i="1" s="1"/>
  <c r="I14" i="1"/>
  <c r="L13" i="1"/>
  <c r="P13" i="1" s="1"/>
  <c r="I13" i="1"/>
  <c r="L12" i="1"/>
  <c r="P12" i="1" s="1"/>
  <c r="I12" i="1"/>
  <c r="L11" i="1"/>
  <c r="P11" i="1" s="1"/>
  <c r="I11" i="1"/>
  <c r="L10" i="1"/>
  <c r="P10" i="1" s="1"/>
  <c r="I10" i="1"/>
  <c r="L9" i="1"/>
  <c r="P9" i="1" s="1"/>
  <c r="I9" i="1"/>
  <c r="P8" i="1"/>
  <c r="N8" i="1"/>
  <c r="L8" i="1"/>
  <c r="I8" i="1"/>
  <c r="L7" i="1"/>
  <c r="P7" i="1" s="1"/>
  <c r="I7" i="1"/>
  <c r="I29" i="1" s="1"/>
  <c r="P6" i="1"/>
  <c r="N6" i="1"/>
  <c r="L6" i="1"/>
  <c r="I6" i="1"/>
  <c r="L5" i="1"/>
  <c r="I5" i="1"/>
  <c r="P17" i="1" l="1"/>
  <c r="N17" i="1"/>
  <c r="N23" i="1"/>
  <c r="P36" i="1"/>
  <c r="N36" i="1"/>
  <c r="N64" i="1"/>
  <c r="N67" i="1"/>
  <c r="N76" i="1"/>
  <c r="N79" i="1"/>
  <c r="N93" i="1"/>
  <c r="N107" i="1"/>
  <c r="N110" i="1"/>
  <c r="N9" i="1"/>
  <c r="N26" i="1"/>
  <c r="N47" i="1"/>
  <c r="L85" i="1"/>
  <c r="N86" i="1" s="1"/>
  <c r="N12" i="1"/>
  <c r="N18" i="1"/>
  <c r="N50" i="1"/>
  <c r="N37" i="1"/>
  <c r="P53" i="1"/>
  <c r="P85" i="1" s="1"/>
  <c r="N53" i="1"/>
  <c r="N97" i="1"/>
  <c r="N121" i="1"/>
  <c r="N7" i="1"/>
  <c r="N21" i="1"/>
  <c r="N59" i="1"/>
  <c r="N62" i="1"/>
  <c r="N71" i="1"/>
  <c r="N74" i="1"/>
  <c r="N83" i="1"/>
  <c r="N100" i="1"/>
  <c r="P108" i="1"/>
  <c r="N108" i="1"/>
  <c r="N13" i="1"/>
  <c r="N24" i="1"/>
  <c r="N45" i="1"/>
  <c r="I87" i="1"/>
  <c r="N48" i="1"/>
  <c r="N54" i="1"/>
  <c r="N16" i="1"/>
  <c r="N19" i="1"/>
  <c r="N66" i="1"/>
  <c r="N78" i="1"/>
  <c r="N109" i="1"/>
  <c r="P5" i="1"/>
  <c r="P27" i="1" s="1"/>
  <c r="N5" i="1"/>
  <c r="N25" i="1"/>
  <c r="L27" i="1"/>
  <c r="N28" i="1" s="1"/>
  <c r="N35" i="1"/>
  <c r="N43" i="1"/>
  <c r="N57" i="1"/>
  <c r="P60" i="1"/>
  <c r="N60" i="1"/>
  <c r="N69" i="1"/>
  <c r="P72" i="1"/>
  <c r="N72" i="1"/>
  <c r="N81" i="1"/>
  <c r="P84" i="1"/>
  <c r="N84" i="1"/>
  <c r="N95" i="1"/>
  <c r="N98" i="1"/>
  <c r="L113" i="1"/>
  <c r="N114" i="1" s="1"/>
  <c r="N112" i="1"/>
  <c r="N122" i="1"/>
  <c r="N11" i="1"/>
  <c r="N49" i="1"/>
  <c r="N65" i="1"/>
  <c r="N77" i="1"/>
  <c r="N96" i="1"/>
  <c r="N10" i="1"/>
  <c r="N22" i="1"/>
  <c r="N46" i="1"/>
  <c r="N58" i="1"/>
  <c r="N70" i="1"/>
  <c r="N82" i="1"/>
  <c r="N106" i="1"/>
  <c r="P106" i="1"/>
  <c r="N29" i="1" l="1"/>
  <c r="Q28" i="1"/>
  <c r="P113" i="1"/>
  <c r="N115" i="1"/>
  <c r="Q114" i="1"/>
  <c r="N87" i="1"/>
  <c r="Q86" i="1"/>
  <c r="R96" i="1" l="1"/>
  <c r="R77" i="1"/>
  <c r="R65" i="1"/>
  <c r="R53" i="1"/>
  <c r="R84" i="1"/>
  <c r="R72" i="1"/>
  <c r="R60" i="1"/>
  <c r="R48" i="1"/>
  <c r="R98" i="1"/>
  <c r="R79" i="1"/>
  <c r="R67" i="1"/>
  <c r="R55" i="1"/>
  <c r="R43" i="1"/>
  <c r="Q87" i="1" s="1"/>
  <c r="S87" i="1" s="1"/>
  <c r="R93" i="1"/>
  <c r="R74" i="1"/>
  <c r="R62" i="1"/>
  <c r="R95" i="1"/>
  <c r="R81" i="1"/>
  <c r="R69" i="1"/>
  <c r="R57" i="1"/>
  <c r="R46" i="1"/>
  <c r="R78" i="1"/>
  <c r="R75" i="1"/>
  <c r="R66" i="1"/>
  <c r="R63" i="1"/>
  <c r="R54" i="1"/>
  <c r="R51" i="1"/>
  <c r="R45" i="1"/>
  <c r="R100" i="1"/>
  <c r="R83" i="1"/>
  <c r="R71" i="1"/>
  <c r="R59" i="1"/>
  <c r="R97" i="1"/>
  <c r="R94" i="1"/>
  <c r="R80" i="1"/>
  <c r="R68" i="1"/>
  <c r="R56" i="1"/>
  <c r="R85" i="1"/>
  <c r="R50" i="1"/>
  <c r="R47" i="1"/>
  <c r="R76" i="1"/>
  <c r="R64" i="1"/>
  <c r="R44" i="1"/>
  <c r="R99" i="1"/>
  <c r="R82" i="1"/>
  <c r="R73" i="1"/>
  <c r="R70" i="1"/>
  <c r="R61" i="1"/>
  <c r="R58" i="1"/>
  <c r="R52" i="1"/>
  <c r="R49" i="1"/>
  <c r="R108" i="1"/>
  <c r="R122" i="1"/>
  <c r="R110" i="1"/>
  <c r="R123" i="1"/>
  <c r="R112" i="1"/>
  <c r="R109" i="1"/>
  <c r="R106" i="1"/>
  <c r="R121" i="1"/>
  <c r="R113" i="1"/>
  <c r="R111" i="1"/>
  <c r="R107" i="1"/>
  <c r="R36" i="1"/>
  <c r="R17" i="1"/>
  <c r="R5" i="1"/>
  <c r="R24" i="1"/>
  <c r="R12" i="1"/>
  <c r="R19" i="1"/>
  <c r="R7" i="1"/>
  <c r="R35" i="1"/>
  <c r="R25" i="1"/>
  <c r="R8" i="1"/>
  <c r="R22" i="1"/>
  <c r="R16" i="1"/>
  <c r="R13" i="1"/>
  <c r="R21" i="1"/>
  <c r="R10" i="1"/>
  <c r="R37" i="1"/>
  <c r="R18" i="1"/>
  <c r="R15" i="1"/>
  <c r="R26" i="1"/>
  <c r="R9" i="1"/>
  <c r="R23" i="1"/>
  <c r="R20" i="1"/>
  <c r="R6" i="1"/>
  <c r="R14" i="1"/>
  <c r="R27" i="1"/>
  <c r="R11" i="1"/>
  <c r="Q115" i="1" l="1"/>
  <c r="S115" i="1" s="1"/>
  <c r="Q29" i="1"/>
  <c r="S29" i="1" s="1"/>
</calcChain>
</file>

<file path=xl/sharedStrings.xml><?xml version="1.0" encoding="utf-8"?>
<sst xmlns="http://schemas.openxmlformats.org/spreadsheetml/2006/main" count="836" uniqueCount="249">
  <si>
    <t>2024 Saginaw County Commercial ECF Analysis</t>
  </si>
  <si>
    <t>24C1=0.82</t>
  </si>
  <si>
    <t>Description: Commercial property with a land table of Depressed or Low Density/Rural</t>
  </si>
  <si>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</si>
  <si>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</si>
  <si>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</si>
  <si>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</si>
  <si>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</si>
  <si>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</si>
  <si>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</si>
  <si>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</si>
  <si>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</si>
  <si>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</si>
  <si>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</si>
  <si>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</si>
  <si>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</si>
  <si>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</si>
  <si>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</si>
  <si>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</si>
  <si>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</si>
  <si>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</si>
  <si>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</si>
  <si>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</si>
  <si>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</si>
  <si>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</si>
  <si>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</si>
  <si>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</si>
  <si>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</si>
  <si>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</si>
  <si>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</si>
  <si>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11-12-4-12-3003-000</t>
  </si>
  <si>
    <t>548 SHATTUCK</t>
  </si>
  <si>
    <t>MLC</t>
  </si>
  <si>
    <t>03-ARM'S LENGTH</t>
  </si>
  <si>
    <t>24C1</t>
  </si>
  <si>
    <t>Yes</t>
  </si>
  <si>
    <t xml:space="preserve">  /  /    </t>
  </si>
  <si>
    <t>LOW DENSITY/RURAL</t>
  </si>
  <si>
    <t>11-12-4-05-0813-701</t>
  </si>
  <si>
    <t>244 SHATTUCK</t>
  </si>
  <si>
    <t>WD</t>
  </si>
  <si>
    <t>02-13-5-31-2114-000</t>
  </si>
  <si>
    <t>845 BRIDGEVIEW SOUTH</t>
  </si>
  <si>
    <t>16-11-4-05-3003-000</t>
  </si>
  <si>
    <t>5940 SWAN CREEK</t>
  </si>
  <si>
    <t>17-12-1-26-0151-000</t>
  </si>
  <si>
    <t>218 E SAGINAW</t>
  </si>
  <si>
    <t>13-09-3-09-0693-001</t>
  </si>
  <si>
    <t>803 LANSING</t>
  </si>
  <si>
    <t>10-12-5-02-4010-003</t>
  </si>
  <si>
    <t>5676 BECKER</t>
  </si>
  <si>
    <t>24-10-3-05-2123-000</t>
  </si>
  <si>
    <t>1021 N SAGINAW</t>
  </si>
  <si>
    <t>1 STORY</t>
  </si>
  <si>
    <t>DEPRESSED</t>
  </si>
  <si>
    <t>10-12-5-14-1001-001</t>
  </si>
  <si>
    <t>5796 E WASHINGTON</t>
  </si>
  <si>
    <t>10-12-5-20-1406-000</t>
  </si>
  <si>
    <t>3310 WADSWORTH</t>
  </si>
  <si>
    <t>1.25 STORY</t>
  </si>
  <si>
    <t>06-12-6-12-4002-001</t>
  </si>
  <si>
    <t>12675 E WASHINGTON</t>
  </si>
  <si>
    <t>11-12-4-05-0990-006</t>
  </si>
  <si>
    <t>2800 N MICHIGAN</t>
  </si>
  <si>
    <t>26-11-3-32-2011-005</t>
  </si>
  <si>
    <t>7226 S GRAHAM</t>
  </si>
  <si>
    <t>13-09-3-16-0658-700</t>
  </si>
  <si>
    <t>110 N 4TH</t>
  </si>
  <si>
    <t>LC</t>
  </si>
  <si>
    <t>02-12-5-06-1064-003</t>
  </si>
  <si>
    <t>511 W CORNELL</t>
  </si>
  <si>
    <t>CD</t>
  </si>
  <si>
    <t>22-12-2-26-2005-001</t>
  </si>
  <si>
    <t>14816 GRATIOT</t>
  </si>
  <si>
    <t>11-12-4-01-2007-000</t>
  </si>
  <si>
    <t>4915 N MICHIGAN</t>
  </si>
  <si>
    <t>DUPLEX</t>
  </si>
  <si>
    <t>11-12-4-01-1042-001</t>
  </si>
  <si>
    <t>4778 N MICHIGAN</t>
  </si>
  <si>
    <t>31-SPLIT IMPROVED</t>
  </si>
  <si>
    <t>10-12-5-16-1001-001</t>
  </si>
  <si>
    <t>3900 E WASHINGTON</t>
  </si>
  <si>
    <t>18-13-4-36-3113-000</t>
  </si>
  <si>
    <t>1646 CHAMPAGNE DR N</t>
  </si>
  <si>
    <t>29-13-3-25-3002-001</t>
  </si>
  <si>
    <t>6098 HACKETT</t>
  </si>
  <si>
    <t>25-11-4-13-3007-000</t>
  </si>
  <si>
    <t>4991 EAST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</si>
  <si>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</si>
  <si>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</si>
  <si>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</si>
  <si>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</si>
  <si>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</si>
  <si>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</si>
  <si>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</si>
  <si>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</si>
  <si>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ORIGINAL STATISTICS</t>
  </si>
  <si>
    <t>Range:</t>
  </si>
  <si>
    <t>Ave - 1.5 STD Dev</t>
  </si>
  <si>
    <t>to</t>
  </si>
  <si>
    <t>Ave + 1.5 STD Dev</t>
  </si>
  <si>
    <t>Calculation for outliers:</t>
  </si>
  <si>
    <t>Final ECF after outliers removed:</t>
  </si>
  <si>
    <t>Outliers (removed because ECF is over 1.5 Standard Deviations off the mean)</t>
  </si>
  <si>
    <t>11-12-4-05-0329-000</t>
  </si>
  <si>
    <t>510 MAPLERIDGE</t>
  </si>
  <si>
    <t>11-12-4-12-2702-000</t>
  </si>
  <si>
    <t>3925 BAUER</t>
  </si>
  <si>
    <t>19-MULTI PARCEL ARM'S LENGTH</t>
  </si>
  <si>
    <t>11-12-4-12-2700-000</t>
  </si>
  <si>
    <t>13-09-3-16-0543-000</t>
  </si>
  <si>
    <t>709 W BROAD</t>
  </si>
  <si>
    <t>10-12-5-27-2501-000</t>
  </si>
  <si>
    <t>54 E MORLEY</t>
  </si>
  <si>
    <t>24C2</t>
  </si>
  <si>
    <t>MEDIUM DENSITY/DEVELOPING</t>
  </si>
  <si>
    <t>13-09-3-16-0308-000</t>
  </si>
  <si>
    <t>124 N 3RD</t>
  </si>
  <si>
    <t>13-09-3-16-0147-000</t>
  </si>
  <si>
    <t>116 W BROAD</t>
  </si>
  <si>
    <t>13-09-3-16-0141-800</t>
  </si>
  <si>
    <t>MEDIUM DENSITY/OUTSKIRTS</t>
  </si>
  <si>
    <t>05-10-6-06-2015-000</t>
  </si>
  <si>
    <t>8010 DIXIE</t>
  </si>
  <si>
    <t>05-10-6-30-3026-000</t>
  </si>
  <si>
    <t>12010 CHURCH</t>
  </si>
  <si>
    <t>13-09-3-15-1556-000</t>
  </si>
  <si>
    <t>9998 E PEET</t>
  </si>
  <si>
    <t>28-12-3-27-2007-700</t>
  </si>
  <si>
    <t>9620 GRATIOT</t>
  </si>
  <si>
    <t>28-12-3-25-2013-000</t>
  </si>
  <si>
    <t>7916 GRATIOT</t>
  </si>
  <si>
    <t>10-12-5-27-2509-000</t>
  </si>
  <si>
    <t>385 E MORLEY</t>
  </si>
  <si>
    <t>10-12-5-27-2522-000</t>
  </si>
  <si>
    <t>24-10-3-05-0302-001</t>
  </si>
  <si>
    <t>502 N SAGINAW</t>
  </si>
  <si>
    <t>24-10-3-05-0391-001</t>
  </si>
  <si>
    <t>133 N SAGINAW</t>
  </si>
  <si>
    <t>No</t>
  </si>
  <si>
    <t>24-10-3-05-0404-001</t>
  </si>
  <si>
    <t>24-10-3-05-0621-000</t>
  </si>
  <si>
    <t>126 S SAGINAW</t>
  </si>
  <si>
    <t>29-13-3-16-2104-000</t>
  </si>
  <si>
    <t>8788 CARTER</t>
  </si>
  <si>
    <t>24C3</t>
  </si>
  <si>
    <t>28-12-3-26-4601-000</t>
  </si>
  <si>
    <t>8455 GRATIOT</t>
  </si>
  <si>
    <t>03-11-6-22-1444-008</t>
  </si>
  <si>
    <t>465 N FRANKLIN</t>
  </si>
  <si>
    <t>DDA PARCEL</t>
  </si>
  <si>
    <t>10-12-5-32-3026-000</t>
  </si>
  <si>
    <t>3770 HESS</t>
  </si>
  <si>
    <t>29-13-3-21-2010-000</t>
  </si>
  <si>
    <t>398 S MAIN</t>
  </si>
  <si>
    <t>22-12-2-28-0607-001</t>
  </si>
  <si>
    <t>530 W SAGINAW</t>
  </si>
  <si>
    <t>28-12-3-25-1102-000</t>
  </si>
  <si>
    <t>7212 GRATIOT</t>
  </si>
  <si>
    <t>06-12-6-15-3009-001</t>
  </si>
  <si>
    <t>2380 VASSAR</t>
  </si>
  <si>
    <t>13-09-3-16-0143-700</t>
  </si>
  <si>
    <t>146 W BROAD</t>
  </si>
  <si>
    <t>28-12-3-25-2010-000</t>
  </si>
  <si>
    <t>7868 GRATIOT</t>
  </si>
  <si>
    <t>29-13-3-21-4010-700</t>
  </si>
  <si>
    <t>7485 MIDLAND</t>
  </si>
  <si>
    <t>10-12-5-09-4106-000</t>
  </si>
  <si>
    <t>3725 E WASHINGTON</t>
  </si>
  <si>
    <t>13-09-3-16-0307-800</t>
  </si>
  <si>
    <t>1026 W BROAD</t>
  </si>
  <si>
    <t>22-12-2-28-0502-000</t>
  </si>
  <si>
    <t>228 W SAGINAW</t>
  </si>
  <si>
    <t>22-12-2-27-3003-003</t>
  </si>
  <si>
    <t>199 E SAGINAW</t>
  </si>
  <si>
    <t>05-10-6-20-2085-007</t>
  </si>
  <si>
    <t>11901 N BEYER</t>
  </si>
  <si>
    <t>13-09-3-24-1005-000</t>
  </si>
  <si>
    <t>7077 PEET</t>
  </si>
  <si>
    <t>24-10-3-05-0162-000</t>
  </si>
  <si>
    <t>203 S CHARLES</t>
  </si>
  <si>
    <t>18-13-4-35-3005-023</t>
  </si>
  <si>
    <t>5368 CARDINAL SQUARE</t>
  </si>
  <si>
    <t>28-12-3-27-1006-000</t>
  </si>
  <si>
    <t>9140 GRATIOT</t>
  </si>
  <si>
    <t>05-10-6-28-2008-003</t>
  </si>
  <si>
    <t>12130 TIFFANY</t>
  </si>
  <si>
    <t>05-10-6-21-3019-002</t>
  </si>
  <si>
    <t>11911 DIXIE</t>
  </si>
  <si>
    <t>24-10-3-05-0375-000</t>
  </si>
  <si>
    <t>916 N SAGINAW</t>
  </si>
  <si>
    <t>10-12-5-08-4107-000</t>
  </si>
  <si>
    <t>3375 E WASHINGTON</t>
  </si>
  <si>
    <t>17-12-1-27-0225-001</t>
  </si>
  <si>
    <t>246 HOOD</t>
  </si>
  <si>
    <t>18-13-4-35-3005-032</t>
  </si>
  <si>
    <t>5230 CARDINAL SQUARE</t>
  </si>
  <si>
    <t>13-09-3-16-0159-000</t>
  </si>
  <si>
    <t>107 W BROAD</t>
  </si>
  <si>
    <t>22-12-2-28-3003-000</t>
  </si>
  <si>
    <t>16805 GRATIOT</t>
  </si>
  <si>
    <t>18-13-4-36-3114-001</t>
  </si>
  <si>
    <t>1524 CHAMPAGNE DR N</t>
  </si>
  <si>
    <t>03-11-6-27-2202-000</t>
  </si>
  <si>
    <t>955 W ARDUSSI</t>
  </si>
  <si>
    <t>07-09-3-31-0431-001</t>
  </si>
  <si>
    <t>307 S MAIN</t>
  </si>
  <si>
    <t>28-12-3-25-2030-000</t>
  </si>
  <si>
    <t>7734 GRATIOT</t>
  </si>
  <si>
    <t>17-12-1-26-0673-001</t>
  </si>
  <si>
    <t>400 N MIDLAND</t>
  </si>
  <si>
    <t>10-12-5-28-1009-001</t>
  </si>
  <si>
    <t>3721 HOLLAND</t>
  </si>
  <si>
    <t>10-12-5-28-1009-000</t>
  </si>
  <si>
    <t>10-12-5-09-4101-000</t>
  </si>
  <si>
    <t>3046 COMMERCE CENTRE</t>
  </si>
  <si>
    <t>28-12-3-28-3008-000</t>
  </si>
  <si>
    <t>525 S GRAHAM</t>
  </si>
  <si>
    <t>22-12-2-22-3002-702</t>
  </si>
  <si>
    <t>1226 N HEMLOCK</t>
  </si>
  <si>
    <t>22-12-2-27-3018-702</t>
  </si>
  <si>
    <t>15745 GRATIOT</t>
  </si>
  <si>
    <t>03-11-6-26-0816-700</t>
  </si>
  <si>
    <t>151 S MAIN</t>
  </si>
  <si>
    <t>1.75 STORY</t>
  </si>
  <si>
    <t>03-11-6-26-0815-800</t>
  </si>
  <si>
    <t>PRIME</t>
  </si>
  <si>
    <t>10-12-5-28-2022-000</t>
  </si>
  <si>
    <t>966 S OUTER</t>
  </si>
  <si>
    <t>HIGH DENSITY</t>
  </si>
  <si>
    <t>03-11-6-27-1362-000</t>
  </si>
  <si>
    <t>113 S FRANKLIN</t>
  </si>
  <si>
    <t>03-11-6-22-1407-400</t>
  </si>
  <si>
    <t>526 W GENESEE</t>
  </si>
  <si>
    <t>18-13-4-35-3005-033</t>
  </si>
  <si>
    <t>5270 CARDINAL SQUARE</t>
  </si>
  <si>
    <t>03-11-6-27-0980-000</t>
  </si>
  <si>
    <t>305 S FRANKLIN</t>
  </si>
  <si>
    <t>2.0 STORY</t>
  </si>
  <si>
    <t>03-11-6-23-0200-000</t>
  </si>
  <si>
    <t>355 N MAIN</t>
  </si>
  <si>
    <t>03-11-6-22-1444-043</t>
  </si>
  <si>
    <t>452 N FRANKLIN</t>
  </si>
  <si>
    <t>18-13-4-36-3203-000</t>
  </si>
  <si>
    <t>1814 TITTABAWASSEE</t>
  </si>
  <si>
    <t>18-13-4-36-3201-000</t>
  </si>
  <si>
    <t>03-11-6-26-0817-000</t>
  </si>
  <si>
    <t>127 S MAIN</t>
  </si>
  <si>
    <t>03-11-6-26-0816-800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</si>
</sst>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mm/dd/yy"/>
    <numFmt numFmtId="165" formatCode="#0.00_);[Red]\(#0.00\)"/>
    <numFmt numFmtId="166" formatCode="#0.000_);[Red]\(#0.000\)"/>
    <numFmt numFmtId="167" formatCode="&quot;$&quot;#0.00_);[Red]\(&quot;$&quot;#0.00\)"/>
    <numFmt numFmtId="168" formatCode="#0.0000_);[Red]\(#0.0000\)"/>
    <numFmt numFmtId="169" formatCode="_(* #,##0.0000_);_(* \(#,##0.00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top"/>
    </xf>
    <xf numFmtId="164" fontId="0" fillId="0" borderId="0" xfId="0" applyNumberFormat="1"/>
    <xf numFmtId="6" fontId="0" fillId="0" borderId="0" xfId="0" applyNumberFormat="1"/>
    <xf numFmtId="165" fontId="0" fillId="0" borderId="0" xfId="0" applyNumberFormat="1"/>
    <xf numFmtId="166" fontId="0" fillId="0" borderId="0" xfId="0" applyNumberFormat="1"/>
    <xf numFmtId="38" fontId="0" fillId="0" borderId="0" xfId="0" applyNumberFormat="1"/>
    <xf numFmtId="167" fontId="0" fillId="0" borderId="0" xfId="0" applyNumberFormat="1"/>
    <xf numFmtId="49" fontId="0" fillId="0" borderId="0" xfId="0" applyNumberFormat="1" applyAlignment="1">
      <alignment horizontal="right"/>
    </xf>
    <xf numFmtId="168" fontId="0" fillId="0" borderId="0" xfId="0" applyNumberFormat="1"/>
    <xf numFmtId="0" fontId="3" fillId="2" borderId="0" xfId="0" applyFont="1" applyFill="1"/>
    <xf numFmtId="164" fontId="4" fillId="0" borderId="0" xfId="0" applyNumberFormat="1" applyFont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8" fontId="5" fillId="3" borderId="0" xfId="0" applyNumberFormat="1" applyFont="1" applyFill="1" applyAlignment="1">
      <alignment horizontal="center"/>
    </xf>
    <xf numFmtId="167" fontId="5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right"/>
    </xf>
    <xf numFmtId="168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right"/>
    </xf>
    <xf numFmtId="0" fontId="6" fillId="4" borderId="1" xfId="0" applyFont="1" applyFill="1" applyBorder="1"/>
    <xf numFmtId="164" fontId="6" fillId="4" borderId="1" xfId="0" applyNumberFormat="1" applyFont="1" applyFill="1" applyBorder="1"/>
    <xf numFmtId="6" fontId="6" fillId="4" borderId="1" xfId="0" applyNumberFormat="1" applyFont="1" applyFill="1" applyBorder="1"/>
    <xf numFmtId="165" fontId="6" fillId="4" borderId="1" xfId="0" applyNumberFormat="1" applyFont="1" applyFill="1" applyBorder="1"/>
    <xf numFmtId="166" fontId="6" fillId="4" borderId="1" xfId="0" applyNumberFormat="1" applyFont="1" applyFill="1" applyBorder="1"/>
    <xf numFmtId="38" fontId="6" fillId="4" borderId="1" xfId="0" applyNumberFormat="1" applyFont="1" applyFill="1" applyBorder="1"/>
    <xf numFmtId="167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right"/>
    </xf>
    <xf numFmtId="168" fontId="6" fillId="4" borderId="1" xfId="0" applyNumberFormat="1" applyFont="1" applyFill="1" applyBorder="1"/>
    <xf numFmtId="0" fontId="6" fillId="4" borderId="0" xfId="0" applyFont="1" applyFill="1"/>
    <xf numFmtId="164" fontId="6" fillId="4" borderId="0" xfId="0" applyNumberFormat="1" applyFont="1" applyFill="1"/>
    <xf numFmtId="6" fontId="6" fillId="4" borderId="0" xfId="0" applyNumberFormat="1" applyFont="1" applyFill="1"/>
    <xf numFmtId="165" fontId="6" fillId="4" borderId="0" xfId="0" applyNumberFormat="1" applyFont="1" applyFill="1"/>
    <xf numFmtId="166" fontId="6" fillId="4" borderId="0" xfId="0" applyNumberFormat="1" applyFont="1" applyFill="1"/>
    <xf numFmtId="38" fontId="6" fillId="4" borderId="0" xfId="0" applyNumberFormat="1" applyFont="1" applyFill="1"/>
    <xf numFmtId="167" fontId="6" fillId="4" borderId="0" xfId="0" applyNumberFormat="1" applyFont="1" applyFill="1"/>
    <xf numFmtId="49" fontId="6" fillId="4" borderId="0" xfId="0" applyNumberFormat="1" applyFont="1" applyFill="1" applyAlignment="1">
      <alignment horizontal="right"/>
    </xf>
    <xf numFmtId="168" fontId="6" fillId="4" borderId="0" xfId="0" applyNumberFormat="1" applyFont="1" applyFill="1"/>
    <xf numFmtId="0" fontId="6" fillId="4" borderId="2" xfId="0" applyFont="1" applyFill="1" applyBorder="1"/>
    <xf numFmtId="164" fontId="6" fillId="4" borderId="2" xfId="0" applyNumberFormat="1" applyFont="1" applyFill="1" applyBorder="1"/>
    <xf numFmtId="6" fontId="6" fillId="4" borderId="2" xfId="0" applyNumberFormat="1" applyFont="1" applyFill="1" applyBorder="1"/>
    <xf numFmtId="165" fontId="6" fillId="4" borderId="2" xfId="0" applyNumberFormat="1" applyFont="1" applyFill="1" applyBorder="1"/>
    <xf numFmtId="166" fontId="6" fillId="4" borderId="2" xfId="0" applyNumberFormat="1" applyFont="1" applyFill="1" applyBorder="1"/>
    <xf numFmtId="38" fontId="6" fillId="4" borderId="2" xfId="0" applyNumberFormat="1" applyFont="1" applyFill="1" applyBorder="1"/>
    <xf numFmtId="167" fontId="6" fillId="4" borderId="2" xfId="0" applyNumberFormat="1" applyFont="1" applyFill="1" applyBorder="1"/>
    <xf numFmtId="168" fontId="6" fillId="4" borderId="2" xfId="0" applyNumberFormat="1" applyFont="1" applyFill="1" applyBorder="1" applyAlignment="1">
      <alignment horizontal="right"/>
    </xf>
    <xf numFmtId="168" fontId="6" fillId="4" borderId="2" xfId="0" applyNumberFormat="1" applyFont="1" applyFill="1" applyBorder="1"/>
    <xf numFmtId="6" fontId="0" fillId="5" borderId="0" xfId="0" applyNumberFormat="1" applyFill="1" applyAlignment="1">
      <alignment horizontal="right"/>
    </xf>
    <xf numFmtId="166" fontId="6" fillId="5" borderId="0" xfId="0" applyNumberFormat="1" applyFont="1" applyFill="1"/>
    <xf numFmtId="38" fontId="0" fillId="5" borderId="0" xfId="0" applyNumberFormat="1" applyFill="1"/>
    <xf numFmtId="167" fontId="0" fillId="5" borderId="0" xfId="0" applyNumberFormat="1" applyFill="1"/>
    <xf numFmtId="49" fontId="0" fillId="5" borderId="0" xfId="0" applyNumberFormat="1" applyFill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center"/>
    </xf>
    <xf numFmtId="6" fontId="0" fillId="0" borderId="0" xfId="0" applyNumberFormat="1" applyAlignment="1">
      <alignment horizontal="right"/>
    </xf>
    <xf numFmtId="169" fontId="0" fillId="0" borderId="3" xfId="1" applyNumberFormat="1" applyFont="1" applyBorder="1"/>
    <xf numFmtId="167" fontId="0" fillId="0" borderId="3" xfId="0" applyNumberFormat="1" applyBorder="1" applyAlignment="1">
      <alignment horizontal="center"/>
    </xf>
    <xf numFmtId="165" fontId="6" fillId="2" borderId="0" xfId="0" applyNumberFormat="1" applyFont="1" applyFill="1"/>
  </cellXfs>
  <cellStyles count="2">
    <cellStyle name="Comma 2" xfId="1" xr:uid="{63BFC26C-9355-4E21-9906-F378BC89F075}"/>
    <cellStyle name="Normal" xfId="0" builtinId="0"/>
  </cellStyles>
  <dxfs count="12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B1DF-3E9F-48A7-983F-5B6EFB8161ED}">
  <dimension ref="A1:AZ129"/>
  <sheetViews>
    <sheetView tabSelected="1" workbookViewId="0">
      <selection activeCell="M119" sqref="M119"/>
    </sheetView>
  </sheetViews>
  <sheetFormatPr defaultRowHeight="15" x14ac:dyDescent="0.25"/>
  <cols>
    <col min="1" max="1" width="21.7109375" customWidth="1"/>
    <col min="2" max="2" width="23.42578125" customWidth="1"/>
    <col min="3" max="3" width="16.7109375" style="2" customWidth="1"/>
    <col min="4" max="4" width="17.7109375" style="3" customWidth="1"/>
    <col min="5" max="5" width="8.7109375" customWidth="1"/>
    <col min="6" max="6" width="30.140625" customWidth="1"/>
    <col min="7" max="8" width="17.7109375" style="3" customWidth="1"/>
    <col min="9" max="9" width="18.7109375" style="4" customWidth="1"/>
    <col min="10" max="10" width="17.7109375" style="3" customWidth="1"/>
    <col min="11" max="11" width="16.7109375" style="3" customWidth="1"/>
    <col min="12" max="12" width="19.7109375" style="3" customWidth="1"/>
    <col min="13" max="13" width="16.7109375" style="3" customWidth="1"/>
    <col min="14" max="14" width="10.7109375" style="5" customWidth="1"/>
    <col min="15" max="15" width="15.7109375" style="6" customWidth="1"/>
    <col min="16" max="16" width="13.7109375" style="7" customWidth="1"/>
    <col min="17" max="17" width="13.7109375" style="8" customWidth="1"/>
    <col min="18" max="18" width="21.7109375" style="9" customWidth="1"/>
    <col min="19" max="19" width="19.7109375" customWidth="1"/>
    <col min="20" max="20" width="13.7109375" customWidth="1"/>
    <col min="21" max="21" width="15.7109375" style="3" customWidth="1"/>
    <col min="22" max="22" width="17.7109375" customWidth="1"/>
    <col min="23" max="23" width="15.7109375" style="2" customWidth="1"/>
    <col min="24" max="24" width="40.7109375" customWidth="1"/>
    <col min="25" max="25" width="20.7109375" customWidth="1"/>
    <col min="26" max="26" width="19.7109375" customWidth="1"/>
    <col min="27" max="27" width="20.7109375" customWidth="1"/>
  </cols>
  <sheetData>
    <row r="1" spans="1:52" ht="21" x14ac:dyDescent="0.25">
      <c r="A1" s="1" t="s">
        <v>0</v>
      </c>
    </row>
    <row r="2" spans="1:52" ht="15.75" x14ac:dyDescent="0.25">
      <c r="A2" s="10" t="s">
        <v>1</v>
      </c>
    </row>
    <row r="3" spans="1:52" ht="15.75" x14ac:dyDescent="0.25">
      <c r="A3" s="11" t="s">
        <v>2</v>
      </c>
    </row>
    <row r="4" spans="1:52" x14ac:dyDescent="0.25">
      <c r="A4" s="12" t="s">
        <v>3</v>
      </c>
      <c r="B4" s="12" t="s">
        <v>4</v>
      </c>
      <c r="C4" s="13" t="s">
        <v>5</v>
      </c>
      <c r="D4" s="14" t="s">
        <v>6</v>
      </c>
      <c r="E4" s="12" t="s">
        <v>7</v>
      </c>
      <c r="F4" s="12" t="s">
        <v>8</v>
      </c>
      <c r="G4" s="14" t="s">
        <v>9</v>
      </c>
      <c r="H4" s="14" t="s">
        <v>10</v>
      </c>
      <c r="I4" s="15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6" t="s">
        <v>16</v>
      </c>
      <c r="O4" s="17" t="s">
        <v>17</v>
      </c>
      <c r="P4" s="18" t="s">
        <v>18</v>
      </c>
      <c r="Q4" s="19" t="s">
        <v>19</v>
      </c>
      <c r="R4" s="20" t="s">
        <v>20</v>
      </c>
      <c r="S4" s="12" t="s">
        <v>21</v>
      </c>
      <c r="T4" s="12" t="s">
        <v>22</v>
      </c>
      <c r="U4" s="14" t="s">
        <v>23</v>
      </c>
      <c r="V4" s="12" t="s">
        <v>24</v>
      </c>
      <c r="W4" s="13" t="s">
        <v>25</v>
      </c>
      <c r="X4" s="12" t="s">
        <v>26</v>
      </c>
      <c r="Y4" s="12" t="s">
        <v>27</v>
      </c>
      <c r="Z4" s="12" t="s">
        <v>28</v>
      </c>
      <c r="AA4" s="12" t="s">
        <v>29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</row>
    <row r="5" spans="1:52" x14ac:dyDescent="0.25">
      <c r="A5" t="s">
        <v>30</v>
      </c>
      <c r="B5" t="s">
        <v>31</v>
      </c>
      <c r="C5" s="2">
        <v>44712</v>
      </c>
      <c r="D5" s="3">
        <v>230000</v>
      </c>
      <c r="E5" t="s">
        <v>32</v>
      </c>
      <c r="F5" t="s">
        <v>33</v>
      </c>
      <c r="G5" s="3">
        <v>230000</v>
      </c>
      <c r="H5" s="3">
        <v>138400</v>
      </c>
      <c r="I5" s="4">
        <f>H5/G5*100</f>
        <v>60.173913043478258</v>
      </c>
      <c r="J5" s="3">
        <v>489483</v>
      </c>
      <c r="K5" s="3">
        <v>44117</v>
      </c>
      <c r="L5" s="3">
        <f>G5-K5</f>
        <v>185883</v>
      </c>
      <c r="M5" s="3">
        <v>543129.26829000004</v>
      </c>
      <c r="N5" s="5">
        <f>L5/M5</f>
        <v>0.34224449104950294</v>
      </c>
      <c r="O5" s="6">
        <v>19928</v>
      </c>
      <c r="P5" s="7">
        <f>L5/O5</f>
        <v>9.3277298273785636</v>
      </c>
      <c r="Q5" s="22" t="s">
        <v>34</v>
      </c>
      <c r="R5" s="9">
        <f>ABS(N$29-N5)*100</f>
        <v>40.18523859946805</v>
      </c>
      <c r="U5" s="3">
        <v>22045</v>
      </c>
      <c r="V5" t="s">
        <v>35</v>
      </c>
      <c r="W5" s="2" t="s">
        <v>36</v>
      </c>
      <c r="Y5" t="s">
        <v>37</v>
      </c>
      <c r="Z5">
        <v>201</v>
      </c>
      <c r="AA5">
        <v>0</v>
      </c>
    </row>
    <row r="6" spans="1:52" x14ac:dyDescent="0.25">
      <c r="A6" t="s">
        <v>38</v>
      </c>
      <c r="B6" t="s">
        <v>39</v>
      </c>
      <c r="C6" s="2">
        <v>44926</v>
      </c>
      <c r="D6" s="3">
        <v>38000</v>
      </c>
      <c r="E6" t="s">
        <v>40</v>
      </c>
      <c r="F6" t="s">
        <v>33</v>
      </c>
      <c r="G6" s="3">
        <v>38000</v>
      </c>
      <c r="H6" s="3">
        <v>0</v>
      </c>
      <c r="I6" s="4">
        <f>H6/G6*100</f>
        <v>0</v>
      </c>
      <c r="J6" s="3">
        <v>60311</v>
      </c>
      <c r="K6" s="3">
        <v>13841</v>
      </c>
      <c r="L6" s="3">
        <f>G6-K6</f>
        <v>24159</v>
      </c>
      <c r="M6" s="3">
        <v>56670.73171</v>
      </c>
      <c r="N6" s="5">
        <f>L6/M6</f>
        <v>0.42630471269770021</v>
      </c>
      <c r="O6" s="6">
        <v>2908</v>
      </c>
      <c r="P6" s="7">
        <f>L6/O6</f>
        <v>8.3077716643741404</v>
      </c>
      <c r="Q6" s="22" t="s">
        <v>34</v>
      </c>
      <c r="R6" s="9">
        <f>ABS(N$29-N6)*100</f>
        <v>31.779216434648326</v>
      </c>
      <c r="U6" s="3">
        <v>13612</v>
      </c>
      <c r="V6" t="s">
        <v>35</v>
      </c>
      <c r="W6" s="2" t="s">
        <v>36</v>
      </c>
      <c r="Y6" t="s">
        <v>37</v>
      </c>
      <c r="Z6">
        <v>201</v>
      </c>
      <c r="AA6">
        <v>0</v>
      </c>
    </row>
    <row r="7" spans="1:52" x14ac:dyDescent="0.25">
      <c r="A7" t="s">
        <v>41</v>
      </c>
      <c r="B7" t="s">
        <v>42</v>
      </c>
      <c r="C7" s="2">
        <v>45188</v>
      </c>
      <c r="D7" s="3">
        <v>70000</v>
      </c>
      <c r="E7" t="s">
        <v>40</v>
      </c>
      <c r="F7" t="s">
        <v>33</v>
      </c>
      <c r="G7" s="3">
        <v>70000</v>
      </c>
      <c r="H7" s="3">
        <v>71100</v>
      </c>
      <c r="I7" s="4">
        <f>H7/G7*100</f>
        <v>101.57142857142858</v>
      </c>
      <c r="J7" s="3">
        <v>109472</v>
      </c>
      <c r="K7" s="3">
        <v>25920</v>
      </c>
      <c r="L7" s="3">
        <f>G7-K7</f>
        <v>44080</v>
      </c>
      <c r="M7" s="3">
        <v>101892.68293</v>
      </c>
      <c r="N7" s="5">
        <f>L7/M7</f>
        <v>0.43261202603019927</v>
      </c>
      <c r="O7" s="6">
        <v>1948</v>
      </c>
      <c r="P7" s="7">
        <f>L7/O7</f>
        <v>22.628336755646817</v>
      </c>
      <c r="Q7" s="22" t="s">
        <v>34</v>
      </c>
      <c r="R7" s="9">
        <f>ABS(N$29-N7)*100</f>
        <v>31.148485101398421</v>
      </c>
      <c r="U7" s="3">
        <v>15604</v>
      </c>
      <c r="V7" t="s">
        <v>35</v>
      </c>
      <c r="W7" s="2" t="s">
        <v>36</v>
      </c>
      <c r="Y7" t="s">
        <v>37</v>
      </c>
      <c r="Z7">
        <v>201</v>
      </c>
      <c r="AA7">
        <v>0</v>
      </c>
    </row>
    <row r="8" spans="1:52" x14ac:dyDescent="0.25">
      <c r="A8" t="s">
        <v>43</v>
      </c>
      <c r="B8" t="s">
        <v>44</v>
      </c>
      <c r="C8" s="2">
        <v>44951</v>
      </c>
      <c r="D8" s="3">
        <v>150000</v>
      </c>
      <c r="E8" t="s">
        <v>32</v>
      </c>
      <c r="F8" t="s">
        <v>33</v>
      </c>
      <c r="G8" s="3">
        <v>150000</v>
      </c>
      <c r="H8" s="3">
        <v>109500</v>
      </c>
      <c r="I8" s="4">
        <f>H8/G8*100</f>
        <v>73</v>
      </c>
      <c r="J8" s="3">
        <v>221376</v>
      </c>
      <c r="K8" s="3">
        <v>63262</v>
      </c>
      <c r="L8" s="3">
        <f>G8-K8</f>
        <v>86738</v>
      </c>
      <c r="M8" s="3">
        <v>192821.95121999999</v>
      </c>
      <c r="N8" s="5">
        <f>L8/M8</f>
        <v>0.44983467624511475</v>
      </c>
      <c r="O8" s="6">
        <v>3480</v>
      </c>
      <c r="P8" s="7">
        <f>L8/O8</f>
        <v>24.924712643678159</v>
      </c>
      <c r="Q8" s="22" t="s">
        <v>34</v>
      </c>
      <c r="R8" s="9">
        <f>ABS(N$29-N8)*100</f>
        <v>29.426220079906873</v>
      </c>
      <c r="U8" s="3">
        <v>22576</v>
      </c>
      <c r="V8" t="s">
        <v>35</v>
      </c>
      <c r="W8" s="2" t="s">
        <v>36</v>
      </c>
      <c r="Y8" t="s">
        <v>37</v>
      </c>
      <c r="Z8">
        <v>201</v>
      </c>
      <c r="AA8">
        <v>0</v>
      </c>
    </row>
    <row r="9" spans="1:52" x14ac:dyDescent="0.25">
      <c r="A9" t="s">
        <v>45</v>
      </c>
      <c r="B9" t="s">
        <v>46</v>
      </c>
      <c r="C9" s="2">
        <v>45251</v>
      </c>
      <c r="D9" s="3">
        <v>67500</v>
      </c>
      <c r="E9" t="s">
        <v>40</v>
      </c>
      <c r="F9" t="s">
        <v>33</v>
      </c>
      <c r="G9" s="3">
        <v>67500</v>
      </c>
      <c r="H9" s="3">
        <v>44200</v>
      </c>
      <c r="I9" s="4">
        <f>H9/G9*100</f>
        <v>65.481481481481481</v>
      </c>
      <c r="J9" s="3">
        <v>108983</v>
      </c>
      <c r="K9" s="3">
        <v>14653</v>
      </c>
      <c r="L9" s="3">
        <f>G9-K9</f>
        <v>52847</v>
      </c>
      <c r="M9" s="3">
        <v>115036.58537</v>
      </c>
      <c r="N9" s="5">
        <f>L9/M9</f>
        <v>0.45939298206761436</v>
      </c>
      <c r="O9" s="6">
        <v>2780</v>
      </c>
      <c r="P9" s="7">
        <f>L9/O9</f>
        <v>19.009712230215829</v>
      </c>
      <c r="Q9" s="22" t="s">
        <v>34</v>
      </c>
      <c r="R9" s="9">
        <f>ABS(N$29-N9)*100</f>
        <v>28.47038949765691</v>
      </c>
      <c r="U9" s="3">
        <v>6640</v>
      </c>
      <c r="V9" t="s">
        <v>35</v>
      </c>
      <c r="W9" s="2">
        <v>45502</v>
      </c>
      <c r="Y9" t="s">
        <v>37</v>
      </c>
      <c r="Z9">
        <v>201</v>
      </c>
      <c r="AA9">
        <v>0</v>
      </c>
    </row>
    <row r="10" spans="1:52" x14ac:dyDescent="0.25">
      <c r="A10" t="s">
        <v>47</v>
      </c>
      <c r="B10" t="s">
        <v>48</v>
      </c>
      <c r="C10" s="2">
        <v>45204</v>
      </c>
      <c r="D10" s="3">
        <v>65000</v>
      </c>
      <c r="E10" t="s">
        <v>40</v>
      </c>
      <c r="F10" t="s">
        <v>33</v>
      </c>
      <c r="G10" s="3">
        <v>65000</v>
      </c>
      <c r="H10" s="3">
        <v>47300</v>
      </c>
      <c r="I10" s="4">
        <f>H10/G10*100</f>
        <v>72.769230769230759</v>
      </c>
      <c r="J10" s="3">
        <v>93083</v>
      </c>
      <c r="K10" s="3">
        <v>26701</v>
      </c>
      <c r="L10" s="3">
        <f>G10-K10</f>
        <v>38299</v>
      </c>
      <c r="M10" s="3">
        <v>80953.658540000004</v>
      </c>
      <c r="N10" s="5">
        <f>L10/M10</f>
        <v>0.47309782770442776</v>
      </c>
      <c r="O10" s="6">
        <v>2560</v>
      </c>
      <c r="P10" s="7">
        <f>L10/O10</f>
        <v>14.960546875</v>
      </c>
      <c r="Q10" s="22" t="s">
        <v>34</v>
      </c>
      <c r="R10" s="9">
        <f>ABS(N$29-N10)*100</f>
        <v>27.099904933975573</v>
      </c>
      <c r="U10" s="3">
        <v>13114</v>
      </c>
      <c r="V10" t="s">
        <v>35</v>
      </c>
      <c r="W10" s="2" t="s">
        <v>36</v>
      </c>
      <c r="Y10" t="s">
        <v>37</v>
      </c>
      <c r="Z10">
        <v>201</v>
      </c>
      <c r="AA10">
        <v>0</v>
      </c>
    </row>
    <row r="11" spans="1:52" x14ac:dyDescent="0.25">
      <c r="A11" t="s">
        <v>49</v>
      </c>
      <c r="B11" t="s">
        <v>50</v>
      </c>
      <c r="C11" s="2">
        <v>45198</v>
      </c>
      <c r="D11" s="3">
        <v>235000</v>
      </c>
      <c r="E11" t="s">
        <v>32</v>
      </c>
      <c r="F11" t="s">
        <v>33</v>
      </c>
      <c r="G11" s="3">
        <v>235000</v>
      </c>
      <c r="H11" s="3">
        <v>160000</v>
      </c>
      <c r="I11" s="4">
        <f>H11/G11*100</f>
        <v>68.085106382978722</v>
      </c>
      <c r="J11" s="3">
        <v>370038</v>
      </c>
      <c r="K11" s="3">
        <v>45974</v>
      </c>
      <c r="L11" s="3">
        <f>G11-K11</f>
        <v>189026</v>
      </c>
      <c r="M11" s="3">
        <v>395200</v>
      </c>
      <c r="N11" s="5">
        <f>L11/M11</f>
        <v>0.47830465587044535</v>
      </c>
      <c r="O11" s="6">
        <v>17008</v>
      </c>
      <c r="P11" s="7">
        <f>L11/O11</f>
        <v>11.113946378174976</v>
      </c>
      <c r="Q11" s="22" t="s">
        <v>34</v>
      </c>
      <c r="R11" s="9">
        <f>ABS(N$29-N11)*100</f>
        <v>26.579222117373813</v>
      </c>
      <c r="U11" s="3">
        <v>35524</v>
      </c>
      <c r="V11" t="s">
        <v>35</v>
      </c>
      <c r="W11" s="2" t="s">
        <v>36</v>
      </c>
      <c r="Y11" t="s">
        <v>37</v>
      </c>
      <c r="Z11">
        <v>201</v>
      </c>
      <c r="AA11">
        <v>0</v>
      </c>
    </row>
    <row r="12" spans="1:52" x14ac:dyDescent="0.25">
      <c r="A12" t="s">
        <v>51</v>
      </c>
      <c r="B12" t="s">
        <v>52</v>
      </c>
      <c r="C12" s="2">
        <v>45140</v>
      </c>
      <c r="D12" s="3">
        <v>156000</v>
      </c>
      <c r="E12" t="s">
        <v>40</v>
      </c>
      <c r="F12" t="s">
        <v>33</v>
      </c>
      <c r="G12" s="3">
        <v>156000</v>
      </c>
      <c r="H12" s="3">
        <v>88200</v>
      </c>
      <c r="I12" s="4">
        <f>H12/G12*100</f>
        <v>56.53846153846154</v>
      </c>
      <c r="J12" s="3">
        <v>212229</v>
      </c>
      <c r="K12" s="3">
        <v>53793</v>
      </c>
      <c r="L12" s="3">
        <f>G12-K12</f>
        <v>102207</v>
      </c>
      <c r="M12" s="3">
        <v>193214.62956999999</v>
      </c>
      <c r="N12" s="5">
        <f>L12/M12</f>
        <v>0.52898168336146245</v>
      </c>
      <c r="O12" s="6">
        <v>2996</v>
      </c>
      <c r="P12" s="7">
        <f>L12/O12</f>
        <v>34.114485981308412</v>
      </c>
      <c r="Q12" s="22" t="s">
        <v>34</v>
      </c>
      <c r="R12" s="9">
        <f>ABS(N$29-N12)*100</f>
        <v>21.511519368272104</v>
      </c>
      <c r="S12" t="s">
        <v>53</v>
      </c>
      <c r="U12" s="3">
        <v>18688</v>
      </c>
      <c r="V12" t="s">
        <v>35</v>
      </c>
      <c r="W12" s="2">
        <v>45497</v>
      </c>
      <c r="Y12" t="s">
        <v>54</v>
      </c>
      <c r="Z12">
        <v>201</v>
      </c>
      <c r="AA12">
        <v>60</v>
      </c>
    </row>
    <row r="13" spans="1:52" x14ac:dyDescent="0.25">
      <c r="A13" t="s">
        <v>55</v>
      </c>
      <c r="B13" t="s">
        <v>56</v>
      </c>
      <c r="C13" s="2">
        <v>44896</v>
      </c>
      <c r="D13" s="3">
        <v>189900</v>
      </c>
      <c r="E13" t="s">
        <v>40</v>
      </c>
      <c r="F13" t="s">
        <v>33</v>
      </c>
      <c r="G13" s="3">
        <v>189900</v>
      </c>
      <c r="H13" s="3">
        <v>106800</v>
      </c>
      <c r="I13" s="4">
        <f>H13/G13*100</f>
        <v>56.240126382306478</v>
      </c>
      <c r="J13" s="3">
        <v>264225</v>
      </c>
      <c r="K13" s="3">
        <v>42138</v>
      </c>
      <c r="L13" s="3">
        <f>G13-K13</f>
        <v>147762</v>
      </c>
      <c r="M13" s="3">
        <v>271364.58897629631</v>
      </c>
      <c r="N13" s="5">
        <f>L13/M13</f>
        <v>0.54451467141465171</v>
      </c>
      <c r="O13" s="6">
        <v>3825</v>
      </c>
      <c r="P13" s="7">
        <f>L13/O13</f>
        <v>38.63058823529412</v>
      </c>
      <c r="Q13" s="22" t="s">
        <v>34</v>
      </c>
      <c r="R13" s="9">
        <f>ABS(N$29-N13)*100</f>
        <v>19.958220562953176</v>
      </c>
      <c r="U13" s="3">
        <v>15027</v>
      </c>
      <c r="V13" t="s">
        <v>35</v>
      </c>
      <c r="W13" s="2" t="s">
        <v>36</v>
      </c>
      <c r="Y13" t="s">
        <v>54</v>
      </c>
      <c r="Z13">
        <v>201</v>
      </c>
      <c r="AA13">
        <v>0</v>
      </c>
    </row>
    <row r="14" spans="1:52" x14ac:dyDescent="0.25">
      <c r="A14" t="s">
        <v>57</v>
      </c>
      <c r="B14" t="s">
        <v>58</v>
      </c>
      <c r="C14" s="2">
        <v>44718</v>
      </c>
      <c r="D14" s="3">
        <v>60000</v>
      </c>
      <c r="E14" t="s">
        <v>40</v>
      </c>
      <c r="F14" t="s">
        <v>33</v>
      </c>
      <c r="G14" s="3">
        <v>60000</v>
      </c>
      <c r="H14" s="3">
        <v>30100</v>
      </c>
      <c r="I14" s="4">
        <f>H14/G14*100</f>
        <v>50.166666666666671</v>
      </c>
      <c r="J14" s="3">
        <v>84579</v>
      </c>
      <c r="K14" s="3">
        <v>11008</v>
      </c>
      <c r="L14" s="3">
        <f>G14-K14</f>
        <v>48992</v>
      </c>
      <c r="M14" s="3">
        <v>89720.730949999997</v>
      </c>
      <c r="N14" s="5">
        <f>L14/M14</f>
        <v>0.54604994276409202</v>
      </c>
      <c r="O14" s="6">
        <v>10901</v>
      </c>
      <c r="P14" s="7">
        <f>L14/O14</f>
        <v>4.4942665810476106</v>
      </c>
      <c r="Q14" s="22" t="s">
        <v>34</v>
      </c>
      <c r="R14" s="9">
        <f>ABS(N$29-N14)*100</f>
        <v>19.804693428009145</v>
      </c>
      <c r="S14" t="s">
        <v>59</v>
      </c>
      <c r="U14" s="3">
        <v>11008</v>
      </c>
      <c r="V14" t="s">
        <v>35</v>
      </c>
      <c r="W14" s="2">
        <v>45579</v>
      </c>
      <c r="Y14" t="s">
        <v>54</v>
      </c>
      <c r="Z14">
        <v>201</v>
      </c>
      <c r="AA14">
        <v>12</v>
      </c>
    </row>
    <row r="15" spans="1:52" x14ac:dyDescent="0.25">
      <c r="A15" t="s">
        <v>60</v>
      </c>
      <c r="B15" t="s">
        <v>61</v>
      </c>
      <c r="C15" s="2">
        <v>44781</v>
      </c>
      <c r="D15" s="3">
        <v>340000</v>
      </c>
      <c r="E15" t="s">
        <v>40</v>
      </c>
      <c r="F15" t="s">
        <v>33</v>
      </c>
      <c r="G15" s="3">
        <v>340000</v>
      </c>
      <c r="H15" s="3">
        <v>161200</v>
      </c>
      <c r="I15" s="4">
        <f>H15/G15*100</f>
        <v>47.411764705882355</v>
      </c>
      <c r="J15" s="3">
        <v>357864</v>
      </c>
      <c r="K15" s="3">
        <v>47296</v>
      </c>
      <c r="L15" s="3">
        <f>G15-K15</f>
        <v>292704</v>
      </c>
      <c r="M15" s="3">
        <v>378741.46341000003</v>
      </c>
      <c r="N15" s="5">
        <f>L15/M15</f>
        <v>0.77283326035823641</v>
      </c>
      <c r="O15" s="6">
        <v>3075</v>
      </c>
      <c r="P15" s="7">
        <f>L15/O15</f>
        <v>95.188292682926829</v>
      </c>
      <c r="Q15" s="22" t="s">
        <v>34</v>
      </c>
      <c r="R15" s="9">
        <f>ABS(N$29-N15)*100</f>
        <v>2.8736383314052927</v>
      </c>
      <c r="U15" s="3">
        <v>30046</v>
      </c>
      <c r="V15" t="s">
        <v>35</v>
      </c>
      <c r="W15" s="2" t="s">
        <v>36</v>
      </c>
      <c r="Y15" t="s">
        <v>37</v>
      </c>
      <c r="Z15">
        <v>201</v>
      </c>
      <c r="AA15">
        <v>0</v>
      </c>
    </row>
    <row r="16" spans="1:52" x14ac:dyDescent="0.25">
      <c r="A16" t="s">
        <v>62</v>
      </c>
      <c r="B16" t="s">
        <v>63</v>
      </c>
      <c r="C16" s="2">
        <v>44771</v>
      </c>
      <c r="D16" s="3">
        <v>148500</v>
      </c>
      <c r="E16" t="s">
        <v>32</v>
      </c>
      <c r="F16" t="s">
        <v>33</v>
      </c>
      <c r="G16" s="3">
        <v>148500</v>
      </c>
      <c r="H16" s="3">
        <v>71900</v>
      </c>
      <c r="I16" s="4">
        <f>H16/G16*100</f>
        <v>48.417508417508422</v>
      </c>
      <c r="J16" s="3">
        <v>153780</v>
      </c>
      <c r="K16" s="3">
        <v>31500</v>
      </c>
      <c r="L16" s="3">
        <f>G16-K16</f>
        <v>117000</v>
      </c>
      <c r="M16" s="3">
        <v>149172.10177901236</v>
      </c>
      <c r="N16" s="5">
        <f>L16/M16</f>
        <v>0.7843289636913946</v>
      </c>
      <c r="O16" s="6">
        <v>7210</v>
      </c>
      <c r="P16" s="7">
        <f>L16/O16</f>
        <v>16.227461858529821</v>
      </c>
      <c r="Q16" s="22" t="s">
        <v>34</v>
      </c>
      <c r="R16" s="9">
        <f>ABS(N$29-N16)*100</f>
        <v>4.0232086647211123</v>
      </c>
      <c r="U16" s="3">
        <v>29050</v>
      </c>
      <c r="V16" t="s">
        <v>35</v>
      </c>
      <c r="W16" s="2" t="s">
        <v>36</v>
      </c>
      <c r="Y16" t="s">
        <v>37</v>
      </c>
      <c r="Z16">
        <v>201</v>
      </c>
      <c r="AA16">
        <v>0</v>
      </c>
    </row>
    <row r="17" spans="1:45" x14ac:dyDescent="0.25">
      <c r="A17" t="s">
        <v>64</v>
      </c>
      <c r="B17" t="s">
        <v>65</v>
      </c>
      <c r="C17" s="2">
        <v>44833</v>
      </c>
      <c r="D17" s="3">
        <v>140000</v>
      </c>
      <c r="E17" t="s">
        <v>40</v>
      </c>
      <c r="F17" t="s">
        <v>33</v>
      </c>
      <c r="G17" s="3">
        <v>140000</v>
      </c>
      <c r="H17" s="3">
        <v>70200</v>
      </c>
      <c r="I17" s="4">
        <f>H17/G17*100</f>
        <v>50.142857142857146</v>
      </c>
      <c r="J17" s="3">
        <v>141297</v>
      </c>
      <c r="K17" s="3">
        <v>41832</v>
      </c>
      <c r="L17" s="3">
        <f>G17-K17</f>
        <v>98168</v>
      </c>
      <c r="M17" s="3">
        <v>121298.78049</v>
      </c>
      <c r="N17" s="5">
        <f>L17/M17</f>
        <v>0.80930739454625489</v>
      </c>
      <c r="O17" s="6">
        <v>8000</v>
      </c>
      <c r="P17" s="7">
        <f>L17/O17</f>
        <v>12.271000000000001</v>
      </c>
      <c r="Q17" s="22" t="s">
        <v>34</v>
      </c>
      <c r="R17" s="9">
        <f>ABS(N$29-N17)*100</f>
        <v>6.5210517502071408</v>
      </c>
      <c r="U17" s="3">
        <v>41832</v>
      </c>
      <c r="V17" t="s">
        <v>35</v>
      </c>
      <c r="W17" s="2" t="s">
        <v>36</v>
      </c>
      <c r="Y17" t="s">
        <v>37</v>
      </c>
      <c r="Z17">
        <v>201</v>
      </c>
      <c r="AA17">
        <v>0</v>
      </c>
    </row>
    <row r="18" spans="1:45" x14ac:dyDescent="0.25">
      <c r="A18" t="s">
        <v>66</v>
      </c>
      <c r="B18" t="s">
        <v>67</v>
      </c>
      <c r="C18" s="2">
        <v>45065</v>
      </c>
      <c r="D18" s="3">
        <v>65000</v>
      </c>
      <c r="E18" t="s">
        <v>68</v>
      </c>
      <c r="F18" t="s">
        <v>33</v>
      </c>
      <c r="G18" s="3">
        <v>65000</v>
      </c>
      <c r="H18" s="3">
        <v>21000</v>
      </c>
      <c r="I18" s="4">
        <f>H18/G18*100</f>
        <v>32.307692307692307</v>
      </c>
      <c r="J18" s="3">
        <v>61512</v>
      </c>
      <c r="K18" s="3">
        <v>2155</v>
      </c>
      <c r="L18" s="3">
        <f>G18-K18</f>
        <v>62845</v>
      </c>
      <c r="M18" s="3">
        <v>72386.585370000001</v>
      </c>
      <c r="N18" s="5">
        <f>L18/M18</f>
        <v>0.8681857236222883</v>
      </c>
      <c r="O18" s="6">
        <v>1080</v>
      </c>
      <c r="P18" s="7">
        <f>L18/O18</f>
        <v>58.189814814814817</v>
      </c>
      <c r="Q18" s="22" t="s">
        <v>34</v>
      </c>
      <c r="R18" s="9">
        <f>ABS(N$29-N18)*100</f>
        <v>12.408884657810482</v>
      </c>
      <c r="U18" s="3">
        <v>1494</v>
      </c>
      <c r="V18" t="s">
        <v>35</v>
      </c>
      <c r="W18" s="2" t="s">
        <v>36</v>
      </c>
      <c r="Y18" t="s">
        <v>37</v>
      </c>
      <c r="Z18">
        <v>201</v>
      </c>
      <c r="AA18">
        <v>0</v>
      </c>
    </row>
    <row r="19" spans="1:45" x14ac:dyDescent="0.25">
      <c r="A19" t="s">
        <v>69</v>
      </c>
      <c r="B19" t="s">
        <v>70</v>
      </c>
      <c r="C19" s="2">
        <v>44658</v>
      </c>
      <c r="D19" s="3">
        <v>180000</v>
      </c>
      <c r="E19" t="s">
        <v>71</v>
      </c>
      <c r="F19" t="s">
        <v>33</v>
      </c>
      <c r="G19" s="3">
        <v>180000</v>
      </c>
      <c r="H19" s="3">
        <v>0</v>
      </c>
      <c r="I19" s="4">
        <f>H19/G19*100</f>
        <v>0</v>
      </c>
      <c r="J19" s="3">
        <v>166878</v>
      </c>
      <c r="K19" s="3">
        <v>70466</v>
      </c>
      <c r="L19" s="3">
        <f>G19-K19</f>
        <v>109534</v>
      </c>
      <c r="M19" s="3">
        <v>117575.60976000001</v>
      </c>
      <c r="N19" s="5">
        <f>L19/M19</f>
        <v>0.93160477945710973</v>
      </c>
      <c r="O19" s="6">
        <v>8000</v>
      </c>
      <c r="P19" s="7">
        <f>L19/O19</f>
        <v>13.691750000000001</v>
      </c>
      <c r="Q19" s="22" t="s">
        <v>34</v>
      </c>
      <c r="R19" s="9">
        <f>ABS(N$29-N19)*100</f>
        <v>18.750790241292627</v>
      </c>
      <c r="U19" s="3">
        <v>49983</v>
      </c>
      <c r="V19" t="s">
        <v>35</v>
      </c>
      <c r="W19" s="2" t="s">
        <v>36</v>
      </c>
      <c r="Y19" t="s">
        <v>37</v>
      </c>
      <c r="Z19">
        <v>201</v>
      </c>
      <c r="AA19">
        <v>0</v>
      </c>
      <c r="AQ19" s="21"/>
      <c r="AS19" s="21"/>
    </row>
    <row r="20" spans="1:45" x14ac:dyDescent="0.25">
      <c r="A20" t="s">
        <v>72</v>
      </c>
      <c r="B20" t="s">
        <v>73</v>
      </c>
      <c r="C20" s="2">
        <v>44876</v>
      </c>
      <c r="D20" s="3">
        <v>213000</v>
      </c>
      <c r="E20" t="s">
        <v>40</v>
      </c>
      <c r="F20" t="s">
        <v>33</v>
      </c>
      <c r="G20" s="3">
        <v>213000</v>
      </c>
      <c r="H20" s="3">
        <v>92200</v>
      </c>
      <c r="I20" s="4">
        <f>H20/G20*100</f>
        <v>43.286384976525824</v>
      </c>
      <c r="J20" s="3">
        <v>192105</v>
      </c>
      <c r="K20" s="3">
        <v>41669</v>
      </c>
      <c r="L20" s="3">
        <f>G20-K20</f>
        <v>171331</v>
      </c>
      <c r="M20" s="3">
        <v>183458.53659</v>
      </c>
      <c r="N20" s="5">
        <f>L20/M20</f>
        <v>0.93389494533523354</v>
      </c>
      <c r="O20" s="6">
        <v>10368</v>
      </c>
      <c r="P20" s="7">
        <f>L20/O20</f>
        <v>16.524980709876544</v>
      </c>
      <c r="Q20" s="22" t="s">
        <v>34</v>
      </c>
      <c r="R20" s="9">
        <f>ABS(N$29-N20)*100</f>
        <v>18.979806829105005</v>
      </c>
      <c r="U20" s="3">
        <v>37018</v>
      </c>
      <c r="V20" t="s">
        <v>35</v>
      </c>
      <c r="W20" s="2" t="s">
        <v>36</v>
      </c>
      <c r="Y20" t="s">
        <v>37</v>
      </c>
      <c r="Z20">
        <v>201</v>
      </c>
      <c r="AA20">
        <v>0</v>
      </c>
    </row>
    <row r="21" spans="1:45" x14ac:dyDescent="0.25">
      <c r="A21" t="s">
        <v>74</v>
      </c>
      <c r="B21" t="s">
        <v>75</v>
      </c>
      <c r="C21" s="2">
        <v>45068</v>
      </c>
      <c r="D21" s="3">
        <v>550000</v>
      </c>
      <c r="E21" t="s">
        <v>40</v>
      </c>
      <c r="F21" t="s">
        <v>33</v>
      </c>
      <c r="G21" s="3">
        <v>550000</v>
      </c>
      <c r="H21" s="3">
        <v>186500</v>
      </c>
      <c r="I21" s="4">
        <f>H21/G21*100</f>
        <v>33.909090909090914</v>
      </c>
      <c r="J21" s="3">
        <v>466271</v>
      </c>
      <c r="K21" s="3">
        <v>30147</v>
      </c>
      <c r="L21" s="3">
        <f>G21-K21</f>
        <v>519853</v>
      </c>
      <c r="M21" s="3">
        <v>531858.546875</v>
      </c>
      <c r="N21" s="5">
        <f>L21/M21</f>
        <v>0.97742718069392687</v>
      </c>
      <c r="O21" s="6">
        <v>6912</v>
      </c>
      <c r="P21" s="7">
        <f>L21/O21</f>
        <v>75.210214120370367</v>
      </c>
      <c r="Q21" s="22" t="s">
        <v>34</v>
      </c>
      <c r="R21" s="9">
        <f>ABS(N$29-N21)*100</f>
        <v>23.333030364974338</v>
      </c>
      <c r="S21" t="s">
        <v>76</v>
      </c>
      <c r="U21" s="3">
        <v>22576</v>
      </c>
      <c r="V21" t="s">
        <v>35</v>
      </c>
      <c r="W21" s="2" t="s">
        <v>36</v>
      </c>
      <c r="Y21" t="s">
        <v>37</v>
      </c>
      <c r="Z21">
        <v>201</v>
      </c>
      <c r="AA21">
        <v>55</v>
      </c>
    </row>
    <row r="22" spans="1:45" x14ac:dyDescent="0.25">
      <c r="A22" t="s">
        <v>77</v>
      </c>
      <c r="B22" t="s">
        <v>78</v>
      </c>
      <c r="C22" s="2">
        <v>44799</v>
      </c>
      <c r="D22" s="3">
        <v>300000</v>
      </c>
      <c r="E22" t="s">
        <v>40</v>
      </c>
      <c r="F22" t="s">
        <v>79</v>
      </c>
      <c r="G22" s="3">
        <v>300000</v>
      </c>
      <c r="H22" s="3">
        <v>0</v>
      </c>
      <c r="I22" s="4">
        <f>H22/G22*100</f>
        <v>0</v>
      </c>
      <c r="J22" s="3">
        <v>247448</v>
      </c>
      <c r="K22" s="3">
        <v>29108</v>
      </c>
      <c r="L22" s="3">
        <f>G22-K22</f>
        <v>270892</v>
      </c>
      <c r="M22" s="3">
        <v>266268.29268000001</v>
      </c>
      <c r="N22" s="5">
        <f>L22/M22</f>
        <v>1.0173648438327456</v>
      </c>
      <c r="O22" s="6">
        <v>9044</v>
      </c>
      <c r="P22" s="7">
        <f>L22/O22</f>
        <v>29.952675807164972</v>
      </c>
      <c r="Q22" s="22" t="s">
        <v>34</v>
      </c>
      <c r="R22" s="9">
        <f>ABS(N$29-N22)*100</f>
        <v>27.326796678856212</v>
      </c>
      <c r="U22" s="3">
        <v>15604</v>
      </c>
      <c r="V22" t="s">
        <v>35</v>
      </c>
      <c r="W22" s="2" t="s">
        <v>36</v>
      </c>
      <c r="Y22" t="s">
        <v>37</v>
      </c>
      <c r="Z22">
        <v>201</v>
      </c>
      <c r="AA22">
        <v>0</v>
      </c>
    </row>
    <row r="23" spans="1:45" x14ac:dyDescent="0.25">
      <c r="A23" t="s">
        <v>80</v>
      </c>
      <c r="B23" t="s">
        <v>81</v>
      </c>
      <c r="C23" s="2">
        <v>44945</v>
      </c>
      <c r="D23" s="3">
        <v>950000</v>
      </c>
      <c r="E23" t="s">
        <v>40</v>
      </c>
      <c r="F23" t="s">
        <v>33</v>
      </c>
      <c r="G23" s="3">
        <v>950000</v>
      </c>
      <c r="H23" s="3">
        <v>312900</v>
      </c>
      <c r="I23" s="4">
        <f>H23/G23*100</f>
        <v>32.93684210526316</v>
      </c>
      <c r="J23" s="3">
        <v>762831</v>
      </c>
      <c r="K23" s="3">
        <v>103054</v>
      </c>
      <c r="L23" s="3">
        <f>G23-K23</f>
        <v>846946</v>
      </c>
      <c r="M23" s="3">
        <v>804606.09756000002</v>
      </c>
      <c r="N23" s="5">
        <f>L23/M23</f>
        <v>1.0526219010375355</v>
      </c>
      <c r="O23" s="6">
        <v>23388</v>
      </c>
      <c r="P23" s="7">
        <f>L23/O23</f>
        <v>36.212844193603559</v>
      </c>
      <c r="Q23" s="22" t="s">
        <v>34</v>
      </c>
      <c r="R23" s="9">
        <f>ABS(N$29-N23)*100</f>
        <v>30.852502399335201</v>
      </c>
      <c r="U23" s="3">
        <v>30478</v>
      </c>
      <c r="V23" t="s">
        <v>35</v>
      </c>
      <c r="W23" s="2" t="s">
        <v>36</v>
      </c>
      <c r="Y23" t="s">
        <v>37</v>
      </c>
      <c r="Z23">
        <v>201</v>
      </c>
      <c r="AA23">
        <v>0</v>
      </c>
    </row>
    <row r="24" spans="1:45" x14ac:dyDescent="0.25">
      <c r="A24" t="s">
        <v>82</v>
      </c>
      <c r="B24" t="s">
        <v>83</v>
      </c>
      <c r="C24" s="2">
        <v>45377</v>
      </c>
      <c r="D24" s="3">
        <v>1025000</v>
      </c>
      <c r="E24" t="s">
        <v>40</v>
      </c>
      <c r="F24" t="s">
        <v>33</v>
      </c>
      <c r="G24" s="3">
        <v>1025000</v>
      </c>
      <c r="H24" s="3">
        <v>226900</v>
      </c>
      <c r="I24" s="4">
        <f>H24/G24*100</f>
        <v>22.136585365853659</v>
      </c>
      <c r="J24" s="3">
        <v>805998</v>
      </c>
      <c r="K24" s="3">
        <v>49863</v>
      </c>
      <c r="L24" s="3">
        <f>G24-K24</f>
        <v>975137</v>
      </c>
      <c r="M24" s="3">
        <v>922115.85366000002</v>
      </c>
      <c r="N24" s="5">
        <f>L24/M24</f>
        <v>1.0574994412356669</v>
      </c>
      <c r="O24" s="6">
        <v>14354</v>
      </c>
      <c r="P24" s="7">
        <f>L24/O24</f>
        <v>67.934861362686362</v>
      </c>
      <c r="Q24" s="22" t="s">
        <v>34</v>
      </c>
      <c r="R24" s="9">
        <f>ABS(N$29-N24)*100</f>
        <v>31.340256419148339</v>
      </c>
      <c r="U24" s="3">
        <v>18758</v>
      </c>
      <c r="V24" t="s">
        <v>35</v>
      </c>
      <c r="W24" s="2" t="s">
        <v>36</v>
      </c>
      <c r="Y24" t="s">
        <v>37</v>
      </c>
      <c r="Z24">
        <v>201</v>
      </c>
      <c r="AA24">
        <v>0</v>
      </c>
    </row>
    <row r="25" spans="1:45" x14ac:dyDescent="0.25">
      <c r="A25" t="s">
        <v>84</v>
      </c>
      <c r="B25" t="s">
        <v>85</v>
      </c>
      <c r="C25" s="2">
        <v>44848</v>
      </c>
      <c r="D25" s="3">
        <v>435000</v>
      </c>
      <c r="E25" t="s">
        <v>40</v>
      </c>
      <c r="F25" t="s">
        <v>33</v>
      </c>
      <c r="G25" s="3">
        <v>435000</v>
      </c>
      <c r="H25" s="3">
        <v>186100</v>
      </c>
      <c r="I25" s="4">
        <f>H25/G25*100</f>
        <v>42.781609195402297</v>
      </c>
      <c r="J25" s="3">
        <v>327311</v>
      </c>
      <c r="K25" s="3">
        <v>85958</v>
      </c>
      <c r="L25" s="3">
        <f>G25-K25</f>
        <v>349042</v>
      </c>
      <c r="M25" s="3">
        <v>294332.92683000001</v>
      </c>
      <c r="N25" s="5">
        <f>L25/M25</f>
        <v>1.1858747974928361</v>
      </c>
      <c r="O25" s="6">
        <v>9156</v>
      </c>
      <c r="P25" s="7">
        <f>L25/O25</f>
        <v>38.121668851026648</v>
      </c>
      <c r="Q25" s="22" t="s">
        <v>34</v>
      </c>
      <c r="R25" s="9">
        <f>ABS(N$29-N25)*100</f>
        <v>44.177792044865264</v>
      </c>
      <c r="U25" s="3">
        <v>39176</v>
      </c>
      <c r="V25" t="s">
        <v>35</v>
      </c>
      <c r="W25" s="2" t="s">
        <v>36</v>
      </c>
      <c r="Y25" t="s">
        <v>37</v>
      </c>
      <c r="Z25">
        <v>201</v>
      </c>
      <c r="AA25">
        <v>0</v>
      </c>
    </row>
    <row r="26" spans="1:45" ht="15.75" thickBot="1" x14ac:dyDescent="0.3">
      <c r="A26" t="s">
        <v>86</v>
      </c>
      <c r="B26" t="s">
        <v>87</v>
      </c>
      <c r="C26" s="2">
        <v>45161</v>
      </c>
      <c r="D26" s="3">
        <v>319000</v>
      </c>
      <c r="E26" t="s">
        <v>40</v>
      </c>
      <c r="F26" t="s">
        <v>33</v>
      </c>
      <c r="G26" s="3">
        <v>319000</v>
      </c>
      <c r="H26" s="3">
        <v>119100</v>
      </c>
      <c r="I26" s="4">
        <f>H26/G26*100</f>
        <v>37.335423197492162</v>
      </c>
      <c r="J26" s="3">
        <v>208345</v>
      </c>
      <c r="K26" s="3">
        <v>18459</v>
      </c>
      <c r="L26" s="3">
        <f>G26-K26</f>
        <v>300541</v>
      </c>
      <c r="M26" s="3">
        <v>231568.29268000001</v>
      </c>
      <c r="N26" s="5">
        <f>L26/M26</f>
        <v>1.2978503944635984</v>
      </c>
      <c r="O26" s="6">
        <v>10084</v>
      </c>
      <c r="P26" s="7">
        <f>L26/O26</f>
        <v>29.803748512495041</v>
      </c>
      <c r="Q26" s="22" t="s">
        <v>34</v>
      </c>
      <c r="R26" s="9">
        <f>ABS(N$29-N26)*100</f>
        <v>55.375351741941493</v>
      </c>
      <c r="U26" s="3">
        <v>11786</v>
      </c>
      <c r="V26" t="s">
        <v>35</v>
      </c>
      <c r="W26" s="2" t="s">
        <v>36</v>
      </c>
      <c r="Y26" t="s">
        <v>37</v>
      </c>
      <c r="Z26">
        <v>201</v>
      </c>
      <c r="AA26">
        <v>0</v>
      </c>
    </row>
    <row r="27" spans="1:45" ht="15.75" thickTop="1" x14ac:dyDescent="0.25">
      <c r="A27" s="23"/>
      <c r="B27" s="23"/>
      <c r="C27" s="24" t="s">
        <v>88</v>
      </c>
      <c r="D27" s="25">
        <f>+SUM(D5:D26)</f>
        <v>5926900</v>
      </c>
      <c r="E27" s="23"/>
      <c r="F27" s="23"/>
      <c r="G27" s="25">
        <f>+SUM(G5:G26)</f>
        <v>5926900</v>
      </c>
      <c r="H27" s="25">
        <f>+SUM(H5:H26)</f>
        <v>2243600</v>
      </c>
      <c r="I27" s="26"/>
      <c r="J27" s="25">
        <f>+SUM(J5:J26)</f>
        <v>5905419</v>
      </c>
      <c r="K27" s="25"/>
      <c r="L27" s="25">
        <f>+SUM(L5:L26)</f>
        <v>5033986</v>
      </c>
      <c r="M27" s="25">
        <f>+SUM(M5:M26)</f>
        <v>6113387.9152403083</v>
      </c>
      <c r="N27" s="27"/>
      <c r="O27" s="28"/>
      <c r="P27" s="29">
        <f>AVERAGE(P5:P26)</f>
        <v>30.765518640255166</v>
      </c>
      <c r="Q27" s="30"/>
      <c r="R27" s="31">
        <f>ABS(N29-N28)*100</f>
        <v>7.9339500590315364</v>
      </c>
      <c r="S27" s="23"/>
      <c r="T27" s="23"/>
      <c r="U27" s="25"/>
      <c r="V27" s="23"/>
      <c r="W27" s="24"/>
      <c r="X27" s="23"/>
      <c r="Y27" s="23"/>
      <c r="Z27" s="23"/>
      <c r="AA27" s="23"/>
    </row>
    <row r="28" spans="1:45" x14ac:dyDescent="0.25">
      <c r="A28" s="32"/>
      <c r="B28" s="32"/>
      <c r="C28" s="33"/>
      <c r="D28" s="34"/>
      <c r="E28" s="32"/>
      <c r="F28" s="32"/>
      <c r="G28" s="34"/>
      <c r="H28" s="34" t="s">
        <v>89</v>
      </c>
      <c r="I28" s="35">
        <f>H27/G27*100</f>
        <v>37.854527662015556</v>
      </c>
      <c r="J28" s="34"/>
      <c r="K28" s="34"/>
      <c r="L28" s="34"/>
      <c r="M28" s="34" t="s">
        <v>90</v>
      </c>
      <c r="N28" s="36">
        <f>L27/M27</f>
        <v>0.82343637763449884</v>
      </c>
      <c r="O28" s="37"/>
      <c r="P28" s="38" t="s">
        <v>91</v>
      </c>
      <c r="Q28" s="39">
        <f>STDEV(N5:N26)</f>
        <v>0.28570531581297598</v>
      </c>
      <c r="R28" s="40"/>
      <c r="S28" s="32"/>
      <c r="T28" s="32"/>
      <c r="U28" s="34"/>
      <c r="V28" s="32"/>
      <c r="W28" s="33"/>
      <c r="X28" s="32"/>
      <c r="Y28" s="32"/>
      <c r="Z28" s="32"/>
      <c r="AA28" s="32"/>
    </row>
    <row r="29" spans="1:45" x14ac:dyDescent="0.25">
      <c r="A29" s="41"/>
      <c r="B29" s="41"/>
      <c r="C29" s="42"/>
      <c r="D29" s="43"/>
      <c r="E29" s="41"/>
      <c r="F29" s="41"/>
      <c r="G29" s="43"/>
      <c r="H29" s="43" t="s">
        <v>92</v>
      </c>
      <c r="I29" s="44">
        <f>STDEV(I5:I26)</f>
        <v>25.223944280676744</v>
      </c>
      <c r="J29" s="43"/>
      <c r="K29" s="43"/>
      <c r="L29" s="43"/>
      <c r="M29" s="43" t="s">
        <v>93</v>
      </c>
      <c r="N29" s="45">
        <f>AVERAGE(N5:N26)</f>
        <v>0.74409687704418348</v>
      </c>
      <c r="O29" s="46"/>
      <c r="P29" s="47" t="s">
        <v>94</v>
      </c>
      <c r="Q29" s="48">
        <f>AVERAGE(R5:R26)</f>
        <v>25.087555465787492</v>
      </c>
      <c r="R29" s="49" t="s">
        <v>95</v>
      </c>
      <c r="S29" s="41">
        <f>+(Q29/N29)</f>
        <v>33.715442491096262</v>
      </c>
      <c r="T29" s="41"/>
      <c r="U29" s="43"/>
      <c r="V29" s="41"/>
      <c r="W29" s="42"/>
      <c r="X29" s="41"/>
      <c r="Y29" s="41"/>
      <c r="Z29" s="41"/>
      <c r="AA29" s="41"/>
    </row>
    <row r="30" spans="1:45" x14ac:dyDescent="0.25">
      <c r="L30" s="50" t="s">
        <v>96</v>
      </c>
      <c r="M30" s="50" t="s">
        <v>93</v>
      </c>
      <c r="N30" s="51">
        <v>0.85499999999999998</v>
      </c>
      <c r="O30" s="52"/>
      <c r="P30" s="53" t="s">
        <v>91</v>
      </c>
      <c r="Q30" s="54">
        <v>0.40091702240506522</v>
      </c>
    </row>
    <row r="31" spans="1:45" x14ac:dyDescent="0.25">
      <c r="L31" s="55" t="s">
        <v>97</v>
      </c>
      <c r="M31" s="7" t="s">
        <v>98</v>
      </c>
      <c r="N31" s="56" t="s">
        <v>99</v>
      </c>
      <c r="O31" s="6" t="s">
        <v>100</v>
      </c>
      <c r="P31" s="3"/>
      <c r="Q31" s="3"/>
    </row>
    <row r="32" spans="1:45" x14ac:dyDescent="0.25">
      <c r="L32" s="57" t="s">
        <v>101</v>
      </c>
      <c r="M32" s="58">
        <f>$N$30-(1.5*$Q$30)</f>
        <v>0.2536244663924021</v>
      </c>
      <c r="N32" s="59" t="s">
        <v>99</v>
      </c>
      <c r="O32" s="58">
        <f>$N$30+(1.5*$Q$30)</f>
        <v>1.4563755336075979</v>
      </c>
      <c r="P32"/>
      <c r="Q32"/>
    </row>
    <row r="33" spans="1:52" x14ac:dyDescent="0.25">
      <c r="L33" s="57" t="s">
        <v>102</v>
      </c>
      <c r="M33" s="60">
        <v>0.82</v>
      </c>
      <c r="N33"/>
      <c r="O33"/>
      <c r="P33"/>
      <c r="Q33"/>
    </row>
    <row r="34" spans="1:52" x14ac:dyDescent="0.25">
      <c r="A34" t="s">
        <v>103</v>
      </c>
    </row>
    <row r="35" spans="1:52" x14ac:dyDescent="0.25">
      <c r="A35" t="s">
        <v>104</v>
      </c>
      <c r="B35" t="s">
        <v>105</v>
      </c>
      <c r="C35" s="2">
        <v>45070</v>
      </c>
      <c r="D35" s="3">
        <v>175000</v>
      </c>
      <c r="E35" t="s">
        <v>40</v>
      </c>
      <c r="F35" t="s">
        <v>33</v>
      </c>
      <c r="G35" s="3">
        <v>175000</v>
      </c>
      <c r="H35" s="3">
        <v>173900</v>
      </c>
      <c r="I35" s="4">
        <f>H35/G35*100</f>
        <v>99.371428571428567</v>
      </c>
      <c r="J35" s="3">
        <v>650902</v>
      </c>
      <c r="K35" s="3">
        <v>89923</v>
      </c>
      <c r="L35" s="3">
        <f>G35-K35</f>
        <v>85077</v>
      </c>
      <c r="M35" s="3">
        <v>684120.73170999996</v>
      </c>
      <c r="N35" s="5">
        <f>L35/M35</f>
        <v>0.12435962843480132</v>
      </c>
      <c r="O35" s="6">
        <v>22257</v>
      </c>
      <c r="P35" s="7">
        <f>L35/O35</f>
        <v>3.822482814395471</v>
      </c>
      <c r="Q35" s="22" t="s">
        <v>34</v>
      </c>
      <c r="R35" s="9">
        <f>ABS(N$29-N35)*100</f>
        <v>61.973724860938219</v>
      </c>
      <c r="U35" s="3">
        <v>19008</v>
      </c>
      <c r="V35" t="s">
        <v>35</v>
      </c>
      <c r="W35" s="2" t="s">
        <v>36</v>
      </c>
      <c r="Y35" t="s">
        <v>54</v>
      </c>
      <c r="Z35">
        <v>201</v>
      </c>
      <c r="AA35">
        <v>0</v>
      </c>
    </row>
    <row r="36" spans="1:52" x14ac:dyDescent="0.25">
      <c r="A36" t="s">
        <v>106</v>
      </c>
      <c r="B36" t="s">
        <v>107</v>
      </c>
      <c r="C36" s="2">
        <v>45083</v>
      </c>
      <c r="D36" s="3">
        <v>1200000</v>
      </c>
      <c r="E36" t="s">
        <v>40</v>
      </c>
      <c r="F36" t="s">
        <v>108</v>
      </c>
      <c r="G36" s="3">
        <v>1200000</v>
      </c>
      <c r="H36" s="3">
        <v>344400</v>
      </c>
      <c r="I36" s="4">
        <f>H36/G36*100</f>
        <v>28.7</v>
      </c>
      <c r="J36" s="3">
        <v>632839</v>
      </c>
      <c r="K36" s="3">
        <v>7949</v>
      </c>
      <c r="L36" s="3">
        <f>G36-K36</f>
        <v>1192051</v>
      </c>
      <c r="M36" s="3">
        <v>757065.85364999995</v>
      </c>
      <c r="N36" s="5">
        <f>L36/M36</f>
        <v>1.5745671189009913</v>
      </c>
      <c r="O36" s="6">
        <v>23454</v>
      </c>
      <c r="P36" s="7">
        <f>L36/O36</f>
        <v>50.825061823143173</v>
      </c>
      <c r="Q36" s="22" t="s">
        <v>34</v>
      </c>
      <c r="R36" s="9">
        <f t="shared" ref="R36:R37" si="0">ABS(N$29-N36)*100</f>
        <v>83.047024185680783</v>
      </c>
      <c r="U36" s="3">
        <v>7949</v>
      </c>
      <c r="V36" t="s">
        <v>35</v>
      </c>
      <c r="W36" s="2" t="s">
        <v>36</v>
      </c>
      <c r="X36" t="s">
        <v>109</v>
      </c>
      <c r="Y36" t="s">
        <v>54</v>
      </c>
      <c r="Z36">
        <v>201</v>
      </c>
      <c r="AA36">
        <v>0</v>
      </c>
    </row>
    <row r="37" spans="1:52" x14ac:dyDescent="0.25">
      <c r="A37" t="s">
        <v>110</v>
      </c>
      <c r="B37" t="s">
        <v>111</v>
      </c>
      <c r="C37" s="2">
        <v>45071</v>
      </c>
      <c r="D37" s="3">
        <v>300000</v>
      </c>
      <c r="E37" t="s">
        <v>40</v>
      </c>
      <c r="F37" t="s">
        <v>33</v>
      </c>
      <c r="G37" s="3">
        <v>300000</v>
      </c>
      <c r="H37" s="3">
        <v>44200</v>
      </c>
      <c r="I37" s="4">
        <f>H37/G37*100</f>
        <v>14.733333333333334</v>
      </c>
      <c r="J37" s="3">
        <v>149751</v>
      </c>
      <c r="K37" s="3">
        <v>25224</v>
      </c>
      <c r="L37" s="3">
        <f>G37-K37</f>
        <v>274776</v>
      </c>
      <c r="M37" s="3">
        <v>151862.19511999999</v>
      </c>
      <c r="N37" s="5">
        <f>L37/M37</f>
        <v>1.8093772435126119</v>
      </c>
      <c r="O37" s="6">
        <v>5712</v>
      </c>
      <c r="P37" s="7">
        <f>L37/O37</f>
        <v>48.105042016806721</v>
      </c>
      <c r="Q37" s="22" t="s">
        <v>34</v>
      </c>
      <c r="R37" s="9">
        <f t="shared" si="0"/>
        <v>106.52803664684285</v>
      </c>
      <c r="U37" s="3">
        <v>9130</v>
      </c>
      <c r="V37" t="s">
        <v>35</v>
      </c>
      <c r="W37" s="2">
        <v>45527</v>
      </c>
      <c r="Y37" t="s">
        <v>37</v>
      </c>
      <c r="Z37">
        <v>201</v>
      </c>
      <c r="AA37">
        <v>0</v>
      </c>
    </row>
    <row r="42" spans="1:52" x14ac:dyDescent="0.25">
      <c r="A42" s="12" t="s">
        <v>3</v>
      </c>
      <c r="B42" s="12" t="s">
        <v>4</v>
      </c>
      <c r="C42" s="13" t="s">
        <v>5</v>
      </c>
      <c r="D42" s="14" t="s">
        <v>6</v>
      </c>
      <c r="E42" s="12" t="s">
        <v>7</v>
      </c>
      <c r="F42" s="12" t="s">
        <v>8</v>
      </c>
      <c r="G42" s="14" t="s">
        <v>9</v>
      </c>
      <c r="H42" s="14" t="s">
        <v>10</v>
      </c>
      <c r="I42" s="15" t="s">
        <v>11</v>
      </c>
      <c r="J42" s="14" t="s">
        <v>12</v>
      </c>
      <c r="K42" s="14" t="s">
        <v>13</v>
      </c>
      <c r="L42" s="14" t="s">
        <v>14</v>
      </c>
      <c r="M42" s="14" t="s">
        <v>15</v>
      </c>
      <c r="N42" s="16" t="s">
        <v>16</v>
      </c>
      <c r="O42" s="17" t="s">
        <v>17</v>
      </c>
      <c r="P42" s="18" t="s">
        <v>18</v>
      </c>
      <c r="Q42" s="19" t="s">
        <v>19</v>
      </c>
      <c r="R42" s="20" t="s">
        <v>20</v>
      </c>
      <c r="S42" s="12" t="s">
        <v>21</v>
      </c>
      <c r="T42" s="12" t="s">
        <v>22</v>
      </c>
      <c r="U42" s="14" t="s">
        <v>23</v>
      </c>
      <c r="V42" s="12" t="s">
        <v>24</v>
      </c>
      <c r="W42" s="13" t="s">
        <v>25</v>
      </c>
      <c r="X42" s="12" t="s">
        <v>26</v>
      </c>
      <c r="Y42" s="12" t="s">
        <v>27</v>
      </c>
      <c r="Z42" s="12" t="s">
        <v>28</v>
      </c>
      <c r="AA42" s="12" t="s">
        <v>29</v>
      </c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1:52" x14ac:dyDescent="0.25">
      <c r="A43" t="s">
        <v>112</v>
      </c>
      <c r="B43" t="s">
        <v>113</v>
      </c>
      <c r="C43" s="2">
        <v>44680</v>
      </c>
      <c r="D43" s="3">
        <v>175000</v>
      </c>
      <c r="E43" t="s">
        <v>32</v>
      </c>
      <c r="F43" t="s">
        <v>33</v>
      </c>
      <c r="G43" s="3">
        <v>175000</v>
      </c>
      <c r="H43" s="3">
        <v>55800</v>
      </c>
      <c r="I43" s="4">
        <f>H43/G43*100</f>
        <v>31.885714285714283</v>
      </c>
      <c r="J43" s="3">
        <v>268827</v>
      </c>
      <c r="K43" s="3">
        <v>105065</v>
      </c>
      <c r="L43" s="3">
        <f>G43-K43</f>
        <v>69935</v>
      </c>
      <c r="M43" s="3">
        <v>160550.98039000001</v>
      </c>
      <c r="N43" s="5">
        <f>L43/M43</f>
        <v>0.43559372748841796</v>
      </c>
      <c r="O43" s="6">
        <v>4224</v>
      </c>
      <c r="P43" s="7">
        <f>L43/O43</f>
        <v>16.556581439393938</v>
      </c>
      <c r="Q43" s="22" t="s">
        <v>114</v>
      </c>
      <c r="R43" s="9">
        <f>ABS(N$87-N43)*100</f>
        <v>44.397770315181837</v>
      </c>
      <c r="U43" s="3">
        <v>52200</v>
      </c>
      <c r="V43" t="s">
        <v>35</v>
      </c>
      <c r="W43" s="2">
        <v>45579</v>
      </c>
      <c r="Y43" t="s">
        <v>115</v>
      </c>
      <c r="Z43">
        <v>201</v>
      </c>
      <c r="AA43">
        <v>0</v>
      </c>
    </row>
    <row r="44" spans="1:52" x14ac:dyDescent="0.25">
      <c r="A44" t="s">
        <v>116</v>
      </c>
      <c r="B44" t="s">
        <v>117</v>
      </c>
      <c r="C44" s="2">
        <v>44909</v>
      </c>
      <c r="D44" s="3">
        <v>70000</v>
      </c>
      <c r="E44" t="s">
        <v>40</v>
      </c>
      <c r="F44" t="s">
        <v>33</v>
      </c>
      <c r="G44" s="3">
        <v>70000</v>
      </c>
      <c r="H44" s="3">
        <v>36800</v>
      </c>
      <c r="I44" s="4">
        <f>H44/G44*100</f>
        <v>52.571428571428569</v>
      </c>
      <c r="J44" s="3">
        <v>118970</v>
      </c>
      <c r="K44" s="3">
        <v>33360</v>
      </c>
      <c r="L44" s="3">
        <f>G44-K44</f>
        <v>36640</v>
      </c>
      <c r="M44" s="3">
        <v>83931.37255</v>
      </c>
      <c r="N44" s="5">
        <f>L44/M44</f>
        <v>0.43654713233925302</v>
      </c>
      <c r="O44" s="6">
        <v>1288</v>
      </c>
      <c r="P44" s="7">
        <f>L44/O44</f>
        <v>28.447204968944099</v>
      </c>
      <c r="Q44" s="22" t="s">
        <v>114</v>
      </c>
      <c r="R44" s="9">
        <f>ABS(N$87-N44)*100</f>
        <v>44.302429830098333</v>
      </c>
      <c r="U44" s="3">
        <v>19720</v>
      </c>
      <c r="V44" t="s">
        <v>35</v>
      </c>
      <c r="W44" s="2" t="s">
        <v>36</v>
      </c>
      <c r="Y44" t="s">
        <v>115</v>
      </c>
      <c r="Z44">
        <v>201</v>
      </c>
      <c r="AA44">
        <v>0</v>
      </c>
    </row>
    <row r="45" spans="1:52" x14ac:dyDescent="0.25">
      <c r="A45" t="s">
        <v>118</v>
      </c>
      <c r="B45" t="s">
        <v>119</v>
      </c>
      <c r="C45" s="2">
        <v>44663</v>
      </c>
      <c r="D45" s="3">
        <v>49000</v>
      </c>
      <c r="E45" t="s">
        <v>40</v>
      </c>
      <c r="F45" t="s">
        <v>108</v>
      </c>
      <c r="G45" s="3">
        <v>49000</v>
      </c>
      <c r="H45" s="3">
        <v>25600</v>
      </c>
      <c r="I45" s="4">
        <f>H45/G45*100</f>
        <v>52.244897959183675</v>
      </c>
      <c r="J45" s="3">
        <v>100205</v>
      </c>
      <c r="K45" s="3">
        <v>12118</v>
      </c>
      <c r="L45" s="3">
        <f>G45-K45</f>
        <v>36882</v>
      </c>
      <c r="M45" s="3">
        <v>80699.019610000003</v>
      </c>
      <c r="N45" s="5">
        <f>L45/M45</f>
        <v>0.4570315745871798</v>
      </c>
      <c r="O45" s="6">
        <v>1958</v>
      </c>
      <c r="P45" s="7">
        <f>L45/O45</f>
        <v>18.836567926455565</v>
      </c>
      <c r="Q45" s="22" t="s">
        <v>114</v>
      </c>
      <c r="R45" s="9">
        <f>ABS(N$87-N45)*100</f>
        <v>42.253985605305658</v>
      </c>
      <c r="U45" s="3">
        <v>11909</v>
      </c>
      <c r="V45" t="s">
        <v>35</v>
      </c>
      <c r="W45" s="2" t="s">
        <v>36</v>
      </c>
      <c r="X45" t="s">
        <v>120</v>
      </c>
      <c r="Y45" t="s">
        <v>121</v>
      </c>
      <c r="Z45">
        <v>201</v>
      </c>
      <c r="AA45">
        <v>0</v>
      </c>
    </row>
    <row r="46" spans="1:52" x14ac:dyDescent="0.25">
      <c r="A46" t="s">
        <v>122</v>
      </c>
      <c r="B46" t="s">
        <v>123</v>
      </c>
      <c r="C46" s="2">
        <v>44680</v>
      </c>
      <c r="D46" s="3">
        <v>130000</v>
      </c>
      <c r="E46" t="s">
        <v>40</v>
      </c>
      <c r="F46" t="s">
        <v>33</v>
      </c>
      <c r="G46" s="3">
        <v>130000</v>
      </c>
      <c r="H46" s="3">
        <v>61900</v>
      </c>
      <c r="I46" s="4">
        <f>H46/G46*100</f>
        <v>47.615384615384613</v>
      </c>
      <c r="J46" s="3">
        <v>195958</v>
      </c>
      <c r="K46" s="3">
        <v>75875</v>
      </c>
      <c r="L46" s="3">
        <f>G46-K46</f>
        <v>54125</v>
      </c>
      <c r="M46" s="3">
        <v>117728.43137000001</v>
      </c>
      <c r="N46" s="5">
        <f>L46/M46</f>
        <v>0.45974451005717154</v>
      </c>
      <c r="O46" s="6">
        <v>2690</v>
      </c>
      <c r="P46" s="7">
        <f>L46/O46</f>
        <v>20.12081784386617</v>
      </c>
      <c r="Q46" s="22" t="s">
        <v>114</v>
      </c>
      <c r="R46" s="9">
        <f>ABS(N$87-N46)*100</f>
        <v>41.982692058306483</v>
      </c>
      <c r="U46" s="3">
        <v>70977</v>
      </c>
      <c r="V46" t="s">
        <v>35</v>
      </c>
      <c r="W46" s="2" t="s">
        <v>36</v>
      </c>
      <c r="Y46" t="s">
        <v>121</v>
      </c>
      <c r="Z46">
        <v>201</v>
      </c>
      <c r="AA46">
        <v>0</v>
      </c>
    </row>
    <row r="47" spans="1:52" x14ac:dyDescent="0.25">
      <c r="A47" t="s">
        <v>124</v>
      </c>
      <c r="B47" t="s">
        <v>125</v>
      </c>
      <c r="C47" s="2">
        <v>44692</v>
      </c>
      <c r="D47" s="3">
        <v>385000</v>
      </c>
      <c r="E47" t="s">
        <v>71</v>
      </c>
      <c r="F47" t="s">
        <v>33</v>
      </c>
      <c r="G47" s="3">
        <v>385000</v>
      </c>
      <c r="H47" s="3">
        <v>256900</v>
      </c>
      <c r="I47" s="4">
        <f>H47/G47*100</f>
        <v>66.72727272727272</v>
      </c>
      <c r="J47" s="3">
        <v>659711</v>
      </c>
      <c r="K47" s="3">
        <v>129369</v>
      </c>
      <c r="L47" s="3">
        <f>G47-K47</f>
        <v>255631</v>
      </c>
      <c r="M47" s="3">
        <v>519943.13725000003</v>
      </c>
      <c r="N47" s="5">
        <f>L47/M47</f>
        <v>0.49165183976086796</v>
      </c>
      <c r="O47" s="6">
        <v>4268</v>
      </c>
      <c r="P47" s="7">
        <f>L47/O47</f>
        <v>59.894798500468603</v>
      </c>
      <c r="Q47" s="22" t="s">
        <v>114</v>
      </c>
      <c r="R47" s="9">
        <f>ABS(N$87-N47)*100</f>
        <v>38.791959087936839</v>
      </c>
      <c r="U47" s="3">
        <v>113082</v>
      </c>
      <c r="V47" t="s">
        <v>35</v>
      </c>
      <c r="W47" s="2" t="s">
        <v>36</v>
      </c>
      <c r="Y47" t="s">
        <v>121</v>
      </c>
      <c r="Z47">
        <v>201</v>
      </c>
      <c r="AA47">
        <v>0</v>
      </c>
    </row>
    <row r="48" spans="1:52" x14ac:dyDescent="0.25">
      <c r="A48" t="s">
        <v>126</v>
      </c>
      <c r="B48" t="s">
        <v>127</v>
      </c>
      <c r="C48" s="2">
        <v>44910</v>
      </c>
      <c r="D48" s="3">
        <v>50000</v>
      </c>
      <c r="E48" t="s">
        <v>40</v>
      </c>
      <c r="F48" t="s">
        <v>33</v>
      </c>
      <c r="G48" s="3">
        <v>50000</v>
      </c>
      <c r="H48" s="3">
        <v>24100</v>
      </c>
      <c r="I48" s="4">
        <f>H48/G48*100</f>
        <v>48.199999999999996</v>
      </c>
      <c r="J48" s="3">
        <v>79103</v>
      </c>
      <c r="K48" s="3">
        <v>21770</v>
      </c>
      <c r="L48" s="3">
        <f>G48-K48</f>
        <v>28230</v>
      </c>
      <c r="M48" s="3">
        <v>56208.823530000001</v>
      </c>
      <c r="N48" s="5">
        <f>L48/M48</f>
        <v>0.50223431531053075</v>
      </c>
      <c r="O48" s="6">
        <v>1200</v>
      </c>
      <c r="P48" s="7">
        <f>L48/O48</f>
        <v>23.524999999999999</v>
      </c>
      <c r="Q48" s="22" t="s">
        <v>114</v>
      </c>
      <c r="R48" s="9">
        <f>ABS(N$87-N48)*100</f>
        <v>37.73371153297056</v>
      </c>
      <c r="U48" s="3">
        <v>20300</v>
      </c>
      <c r="V48" t="s">
        <v>35</v>
      </c>
      <c r="W48" s="2" t="s">
        <v>36</v>
      </c>
      <c r="Y48" t="s">
        <v>115</v>
      </c>
      <c r="Z48">
        <v>201</v>
      </c>
      <c r="AA48">
        <v>0</v>
      </c>
    </row>
    <row r="49" spans="1:27" x14ac:dyDescent="0.25">
      <c r="A49" t="s">
        <v>128</v>
      </c>
      <c r="B49" t="s">
        <v>129</v>
      </c>
      <c r="C49" s="2">
        <v>45141</v>
      </c>
      <c r="D49" s="3">
        <v>233000</v>
      </c>
      <c r="E49" t="s">
        <v>40</v>
      </c>
      <c r="F49" t="s">
        <v>33</v>
      </c>
      <c r="G49" s="3">
        <v>233000</v>
      </c>
      <c r="H49" s="3">
        <v>163600</v>
      </c>
      <c r="I49" s="4">
        <f>H49/G49*100</f>
        <v>70.214592274678111</v>
      </c>
      <c r="J49" s="3">
        <v>345535</v>
      </c>
      <c r="K49" s="3">
        <v>110912</v>
      </c>
      <c r="L49" s="3">
        <f>G49-K49</f>
        <v>122088</v>
      </c>
      <c r="M49" s="3">
        <v>230022.54902000001</v>
      </c>
      <c r="N49" s="5">
        <f>L49/M49</f>
        <v>0.53076535548427772</v>
      </c>
      <c r="O49" s="6">
        <v>5472</v>
      </c>
      <c r="P49" s="7">
        <f>L49/O49</f>
        <v>22.311403508771932</v>
      </c>
      <c r="Q49" s="22" t="s">
        <v>114</v>
      </c>
      <c r="R49" s="9">
        <f>ABS(N$87-N49)*100</f>
        <v>34.880607515595862</v>
      </c>
      <c r="U49" s="3">
        <v>81061</v>
      </c>
      <c r="V49" t="s">
        <v>35</v>
      </c>
      <c r="W49" s="2" t="s">
        <v>36</v>
      </c>
      <c r="Y49" t="s">
        <v>115</v>
      </c>
      <c r="Z49">
        <v>201</v>
      </c>
      <c r="AA49">
        <v>0</v>
      </c>
    </row>
    <row r="50" spans="1:27" x14ac:dyDescent="0.25">
      <c r="A50" t="s">
        <v>130</v>
      </c>
      <c r="B50" t="s">
        <v>131</v>
      </c>
      <c r="C50" s="2">
        <v>45072</v>
      </c>
      <c r="D50" s="3">
        <v>352000</v>
      </c>
      <c r="E50" t="s">
        <v>40</v>
      </c>
      <c r="F50" t="s">
        <v>33</v>
      </c>
      <c r="G50" s="3">
        <v>352000</v>
      </c>
      <c r="H50" s="3">
        <v>209000</v>
      </c>
      <c r="I50" s="4">
        <f>H50/G50*100</f>
        <v>59.375</v>
      </c>
      <c r="J50" s="3">
        <v>473810</v>
      </c>
      <c r="K50" s="3">
        <v>196418</v>
      </c>
      <c r="L50" s="3">
        <f>G50-K50</f>
        <v>155582</v>
      </c>
      <c r="M50" s="3">
        <v>271952.94118000002</v>
      </c>
      <c r="N50" s="5">
        <f>L50/M50</f>
        <v>0.57209162484116505</v>
      </c>
      <c r="O50" s="6">
        <v>10125</v>
      </c>
      <c r="P50" s="7">
        <f>L50/O50</f>
        <v>15.366123456790124</v>
      </c>
      <c r="Q50" s="22" t="s">
        <v>114</v>
      </c>
      <c r="R50" s="9">
        <f>ABS(N$87-N50)*100</f>
        <v>30.747980579907129</v>
      </c>
      <c r="U50" s="3">
        <v>180554</v>
      </c>
      <c r="V50" t="s">
        <v>35</v>
      </c>
      <c r="W50" s="2" t="s">
        <v>36</v>
      </c>
      <c r="Y50" t="s">
        <v>115</v>
      </c>
      <c r="Z50">
        <v>201</v>
      </c>
      <c r="AA50">
        <v>0</v>
      </c>
    </row>
    <row r="51" spans="1:27" x14ac:dyDescent="0.25">
      <c r="A51" t="s">
        <v>132</v>
      </c>
      <c r="B51" t="s">
        <v>133</v>
      </c>
      <c r="C51" s="2">
        <v>44823</v>
      </c>
      <c r="D51" s="3">
        <v>490000</v>
      </c>
      <c r="E51" t="s">
        <v>40</v>
      </c>
      <c r="F51" t="s">
        <v>108</v>
      </c>
      <c r="G51" s="3">
        <v>490000</v>
      </c>
      <c r="H51" s="3">
        <v>360100</v>
      </c>
      <c r="I51" s="4">
        <f>H51/G51*100</f>
        <v>73.489795918367349</v>
      </c>
      <c r="J51" s="3">
        <v>808422</v>
      </c>
      <c r="K51" s="3">
        <v>152690</v>
      </c>
      <c r="L51" s="3">
        <f>G51-K51</f>
        <v>337310</v>
      </c>
      <c r="M51" s="3">
        <v>557823.52940999996</v>
      </c>
      <c r="N51" s="5">
        <f>L51/M51</f>
        <v>0.60468944427060434</v>
      </c>
      <c r="O51" s="6">
        <v>9764</v>
      </c>
      <c r="P51" s="7">
        <f>L51/O51</f>
        <v>34.546292503072515</v>
      </c>
      <c r="Q51" s="22" t="s">
        <v>114</v>
      </c>
      <c r="R51" s="9">
        <f>ABS(N$87-N51)*100</f>
        <v>27.488198636963201</v>
      </c>
      <c r="U51" s="3">
        <v>119095</v>
      </c>
      <c r="V51" t="s">
        <v>35</v>
      </c>
      <c r="W51" s="2" t="s">
        <v>36</v>
      </c>
      <c r="X51" t="s">
        <v>134</v>
      </c>
      <c r="Y51" t="s">
        <v>115</v>
      </c>
      <c r="Z51">
        <v>201</v>
      </c>
      <c r="AA51">
        <v>0</v>
      </c>
    </row>
    <row r="52" spans="1:27" x14ac:dyDescent="0.25">
      <c r="A52" t="s">
        <v>135</v>
      </c>
      <c r="B52" t="s">
        <v>136</v>
      </c>
      <c r="C52" s="2">
        <v>44770</v>
      </c>
      <c r="D52" s="3">
        <v>96000</v>
      </c>
      <c r="E52" t="s">
        <v>40</v>
      </c>
      <c r="F52" t="s">
        <v>33</v>
      </c>
      <c r="G52" s="3">
        <v>96000</v>
      </c>
      <c r="H52" s="3">
        <v>0</v>
      </c>
      <c r="I52" s="4">
        <f>H52/G52*100</f>
        <v>0</v>
      </c>
      <c r="J52" s="3">
        <v>140829</v>
      </c>
      <c r="K52" s="3">
        <v>14727</v>
      </c>
      <c r="L52" s="3">
        <f>G52-K52</f>
        <v>81273</v>
      </c>
      <c r="M52" s="3">
        <v>123629.41176</v>
      </c>
      <c r="N52" s="5">
        <f>L52/M52</f>
        <v>0.65739211117314145</v>
      </c>
      <c r="O52" s="6">
        <v>2346</v>
      </c>
      <c r="P52" s="7">
        <f>L52/O52</f>
        <v>34.643222506393862</v>
      </c>
      <c r="Q52" s="22" t="s">
        <v>114</v>
      </c>
      <c r="R52" s="9">
        <f>ABS(N$87-N52)*100</f>
        <v>22.217931946709491</v>
      </c>
      <c r="U52" s="3">
        <v>10962</v>
      </c>
      <c r="V52" t="s">
        <v>35</v>
      </c>
      <c r="W52" s="2" t="s">
        <v>36</v>
      </c>
      <c r="Y52" t="s">
        <v>115</v>
      </c>
      <c r="Z52">
        <v>201</v>
      </c>
      <c r="AA52">
        <v>0</v>
      </c>
    </row>
    <row r="53" spans="1:27" x14ac:dyDescent="0.25">
      <c r="A53" t="s">
        <v>137</v>
      </c>
      <c r="B53" t="s">
        <v>138</v>
      </c>
      <c r="C53" s="2">
        <v>45006</v>
      </c>
      <c r="D53" s="3">
        <v>500000</v>
      </c>
      <c r="E53" t="s">
        <v>32</v>
      </c>
      <c r="F53" t="s">
        <v>108</v>
      </c>
      <c r="G53" s="3">
        <v>425000</v>
      </c>
      <c r="H53" s="3">
        <v>160900</v>
      </c>
      <c r="I53" s="4">
        <f>H53/G53*100</f>
        <v>37.858823529411765</v>
      </c>
      <c r="J53" s="3">
        <v>651252</v>
      </c>
      <c r="K53" s="3">
        <v>84143</v>
      </c>
      <c r="L53" s="3">
        <f>G53-K53</f>
        <v>340857</v>
      </c>
      <c r="M53" s="3">
        <v>510367.64705999999</v>
      </c>
      <c r="N53" s="5">
        <f>L53/M53</f>
        <v>0.66786561014109125</v>
      </c>
      <c r="O53" s="6">
        <v>7875</v>
      </c>
      <c r="P53" s="7">
        <f>L53/O53</f>
        <v>43.283428571428573</v>
      </c>
      <c r="Q53" s="22" t="s">
        <v>114</v>
      </c>
      <c r="R53" s="9">
        <f>ABS(N$87-N53)*100</f>
        <v>21.170582049914511</v>
      </c>
      <c r="U53" s="3">
        <v>59960</v>
      </c>
      <c r="V53" t="s">
        <v>139</v>
      </c>
      <c r="W53" s="2" t="s">
        <v>36</v>
      </c>
      <c r="X53" t="s">
        <v>140</v>
      </c>
      <c r="Y53" t="s">
        <v>121</v>
      </c>
      <c r="Z53">
        <v>201</v>
      </c>
      <c r="AA53">
        <v>0</v>
      </c>
    </row>
    <row r="54" spans="1:27" x14ac:dyDescent="0.25">
      <c r="A54" t="s">
        <v>141</v>
      </c>
      <c r="B54" t="s">
        <v>142</v>
      </c>
      <c r="C54" s="2">
        <v>45085</v>
      </c>
      <c r="D54" s="3">
        <v>98000</v>
      </c>
      <c r="E54" t="s">
        <v>40</v>
      </c>
      <c r="F54" t="s">
        <v>33</v>
      </c>
      <c r="G54" s="3">
        <v>98000</v>
      </c>
      <c r="H54" s="3">
        <v>57500</v>
      </c>
      <c r="I54" s="4">
        <f>H54/G54*100</f>
        <v>58.673469387755105</v>
      </c>
      <c r="J54" s="3">
        <v>141009</v>
      </c>
      <c r="K54" s="3">
        <v>7304</v>
      </c>
      <c r="L54" s="3">
        <f>G54-K54</f>
        <v>90696</v>
      </c>
      <c r="M54" s="3">
        <v>131083.33332999999</v>
      </c>
      <c r="N54" s="5">
        <f>L54/M54</f>
        <v>0.69189574064060766</v>
      </c>
      <c r="O54" s="6">
        <v>2870</v>
      </c>
      <c r="P54" s="7">
        <f>L54/O54</f>
        <v>31.601393728222998</v>
      </c>
      <c r="Q54" s="22" t="s">
        <v>114</v>
      </c>
      <c r="R54" s="9">
        <f>ABS(N$87-N54)*100</f>
        <v>18.767568999962869</v>
      </c>
      <c r="U54" s="3">
        <v>4872</v>
      </c>
      <c r="V54" t="s">
        <v>35</v>
      </c>
      <c r="W54" s="2">
        <v>45502</v>
      </c>
      <c r="Y54" t="s">
        <v>115</v>
      </c>
      <c r="Z54">
        <v>201</v>
      </c>
      <c r="AA54">
        <v>0</v>
      </c>
    </row>
    <row r="55" spans="1:27" x14ac:dyDescent="0.25">
      <c r="A55" t="s">
        <v>143</v>
      </c>
      <c r="B55" t="s">
        <v>144</v>
      </c>
      <c r="C55" s="2">
        <v>44930</v>
      </c>
      <c r="D55" s="3">
        <v>450000</v>
      </c>
      <c r="E55" t="s">
        <v>40</v>
      </c>
      <c r="F55" t="s">
        <v>33</v>
      </c>
      <c r="G55" s="3">
        <v>450000</v>
      </c>
      <c r="H55" s="3">
        <v>237500</v>
      </c>
      <c r="I55" s="4">
        <f>H55/G55*100</f>
        <v>52.777777777777779</v>
      </c>
      <c r="J55" s="3">
        <v>567030</v>
      </c>
      <c r="K55" s="3">
        <v>151493</v>
      </c>
      <c r="L55" s="3">
        <f>G55-K55</f>
        <v>298507</v>
      </c>
      <c r="M55" s="3">
        <v>415537</v>
      </c>
      <c r="N55" s="5">
        <f>L55/M55</f>
        <v>0.71836442964164438</v>
      </c>
      <c r="O55" s="6">
        <v>8280</v>
      </c>
      <c r="P55" s="7">
        <f>L55/O55</f>
        <v>36.051570048309181</v>
      </c>
      <c r="Q55" s="22" t="s">
        <v>145</v>
      </c>
      <c r="R55" s="9">
        <f>ABS(N$87-N55)*100</f>
        <v>16.120700099859199</v>
      </c>
      <c r="U55" s="3">
        <v>121220</v>
      </c>
      <c r="V55" t="s">
        <v>35</v>
      </c>
      <c r="W55" s="2" t="s">
        <v>36</v>
      </c>
      <c r="Y55" t="s">
        <v>115</v>
      </c>
      <c r="Z55">
        <v>201</v>
      </c>
      <c r="AA55">
        <v>0</v>
      </c>
    </row>
    <row r="56" spans="1:27" x14ac:dyDescent="0.25">
      <c r="A56" t="s">
        <v>146</v>
      </c>
      <c r="B56" t="s">
        <v>147</v>
      </c>
      <c r="C56" s="2">
        <v>44992</v>
      </c>
      <c r="D56" s="3">
        <v>265000</v>
      </c>
      <c r="E56" t="s">
        <v>40</v>
      </c>
      <c r="F56" t="s">
        <v>33</v>
      </c>
      <c r="G56" s="3">
        <v>265000</v>
      </c>
      <c r="H56" s="3">
        <v>120400</v>
      </c>
      <c r="I56" s="4">
        <f>H56/G56*100</f>
        <v>45.433962264150942</v>
      </c>
      <c r="J56" s="3">
        <v>317283</v>
      </c>
      <c r="K56" s="3">
        <v>93006</v>
      </c>
      <c r="L56" s="3">
        <f>G56-K56</f>
        <v>171994</v>
      </c>
      <c r="M56" s="3">
        <v>219879.41175999999</v>
      </c>
      <c r="N56" s="5">
        <f>L56/M56</f>
        <v>0.78221966587637015</v>
      </c>
      <c r="O56" s="6">
        <v>2504</v>
      </c>
      <c r="P56" s="7">
        <f>L56/O56</f>
        <v>68.687699680511187</v>
      </c>
      <c r="Q56" s="22" t="s">
        <v>114</v>
      </c>
      <c r="R56" s="9">
        <f>ABS(N$87-N56)*100</f>
        <v>9.73517647638662</v>
      </c>
      <c r="U56" s="3">
        <v>73383</v>
      </c>
      <c r="V56" t="s">
        <v>35</v>
      </c>
      <c r="W56" s="2" t="s">
        <v>36</v>
      </c>
      <c r="Y56" t="s">
        <v>121</v>
      </c>
      <c r="Z56">
        <v>201</v>
      </c>
      <c r="AA56">
        <v>0</v>
      </c>
    </row>
    <row r="57" spans="1:27" x14ac:dyDescent="0.25">
      <c r="A57" t="s">
        <v>148</v>
      </c>
      <c r="B57" t="s">
        <v>149</v>
      </c>
      <c r="C57" s="2">
        <v>45097</v>
      </c>
      <c r="D57" s="3">
        <v>650000</v>
      </c>
      <c r="E57" t="s">
        <v>32</v>
      </c>
      <c r="F57" t="s">
        <v>33</v>
      </c>
      <c r="G57" s="3">
        <v>650000</v>
      </c>
      <c r="H57" s="3">
        <v>411000</v>
      </c>
      <c r="I57" s="4">
        <f>H57/G57*100</f>
        <v>63.230769230769234</v>
      </c>
      <c r="J57" s="3">
        <v>809544</v>
      </c>
      <c r="K57" s="3">
        <v>122156</v>
      </c>
      <c r="L57" s="3">
        <f>G57-K57</f>
        <v>527844</v>
      </c>
      <c r="M57" s="3">
        <v>673909.80391999998</v>
      </c>
      <c r="N57" s="5">
        <f>L57/M57</f>
        <v>0.783256152276812</v>
      </c>
      <c r="O57" s="6">
        <v>9286</v>
      </c>
      <c r="P57" s="7">
        <f>L57/O57</f>
        <v>56.842989446478569</v>
      </c>
      <c r="Q57" s="22" t="s">
        <v>114</v>
      </c>
      <c r="R57" s="9">
        <f>ABS(N$87-N57)*100</f>
        <v>9.6315278363424355</v>
      </c>
      <c r="T57" t="s">
        <v>150</v>
      </c>
      <c r="U57" s="3">
        <v>103458</v>
      </c>
      <c r="V57" t="s">
        <v>35</v>
      </c>
      <c r="W57" s="2" t="s">
        <v>36</v>
      </c>
      <c r="Y57" t="s">
        <v>121</v>
      </c>
      <c r="Z57">
        <v>201</v>
      </c>
      <c r="AA57">
        <v>0</v>
      </c>
    </row>
    <row r="58" spans="1:27" x14ac:dyDescent="0.25">
      <c r="A58" t="s">
        <v>151</v>
      </c>
      <c r="B58" t="s">
        <v>152</v>
      </c>
      <c r="C58" s="2">
        <v>45085</v>
      </c>
      <c r="D58" s="3">
        <v>650000</v>
      </c>
      <c r="E58" t="s">
        <v>71</v>
      </c>
      <c r="F58" t="s">
        <v>33</v>
      </c>
      <c r="G58" s="3">
        <v>650000</v>
      </c>
      <c r="H58" s="3">
        <v>233500</v>
      </c>
      <c r="I58" s="4">
        <f>H58/G58*100</f>
        <v>35.923076923076927</v>
      </c>
      <c r="J58" s="3">
        <v>762728</v>
      </c>
      <c r="K58" s="3">
        <v>272033</v>
      </c>
      <c r="L58" s="3">
        <f>G58-K58</f>
        <v>377967</v>
      </c>
      <c r="M58" s="3">
        <v>481073.52941000002</v>
      </c>
      <c r="N58" s="5">
        <f>L58/M58</f>
        <v>0.78567407452982851</v>
      </c>
      <c r="O58" s="6">
        <v>7300</v>
      </c>
      <c r="P58" s="7">
        <f>L58/O58</f>
        <v>51.776301369863013</v>
      </c>
      <c r="Q58" s="22" t="s">
        <v>114</v>
      </c>
      <c r="R58" s="9">
        <f>ABS(N$87-N58)*100</f>
        <v>9.3897356110407841</v>
      </c>
      <c r="U58" s="3">
        <v>182700</v>
      </c>
      <c r="V58" t="s">
        <v>139</v>
      </c>
      <c r="W58" s="2">
        <v>45587</v>
      </c>
      <c r="Y58" t="s">
        <v>115</v>
      </c>
      <c r="Z58">
        <v>201</v>
      </c>
      <c r="AA58">
        <v>0</v>
      </c>
    </row>
    <row r="59" spans="1:27" x14ac:dyDescent="0.25">
      <c r="A59" t="s">
        <v>153</v>
      </c>
      <c r="B59" t="s">
        <v>154</v>
      </c>
      <c r="C59" s="2">
        <v>45162</v>
      </c>
      <c r="D59" s="3">
        <v>370000</v>
      </c>
      <c r="E59" t="s">
        <v>32</v>
      </c>
      <c r="F59" t="s">
        <v>33</v>
      </c>
      <c r="G59" s="3">
        <v>370000</v>
      </c>
      <c r="H59" s="3">
        <v>189500</v>
      </c>
      <c r="I59" s="4">
        <f>H59/G59*100</f>
        <v>51.216216216216218</v>
      </c>
      <c r="J59" s="3">
        <v>455937</v>
      </c>
      <c r="K59" s="3">
        <v>80110</v>
      </c>
      <c r="L59" s="3">
        <f>G59-K59</f>
        <v>289890</v>
      </c>
      <c r="M59" s="3">
        <v>368457.84314000001</v>
      </c>
      <c r="N59" s="5">
        <f>L59/M59</f>
        <v>0.78676571932776795</v>
      </c>
      <c r="O59" s="6">
        <v>6510</v>
      </c>
      <c r="P59" s="7">
        <f>L59/O59</f>
        <v>44.52995391705069</v>
      </c>
      <c r="Q59" s="22" t="s">
        <v>114</v>
      </c>
      <c r="R59" s="9">
        <f>ABS(N$87-N59)*100</f>
        <v>9.2805711312468393</v>
      </c>
      <c r="U59" s="3">
        <v>60900</v>
      </c>
      <c r="V59" t="s">
        <v>35</v>
      </c>
      <c r="W59" s="2" t="s">
        <v>36</v>
      </c>
      <c r="Y59" t="s">
        <v>115</v>
      </c>
      <c r="Z59">
        <v>201</v>
      </c>
      <c r="AA59">
        <v>0</v>
      </c>
    </row>
    <row r="60" spans="1:27" x14ac:dyDescent="0.25">
      <c r="A60" t="s">
        <v>155</v>
      </c>
      <c r="B60" t="s">
        <v>156</v>
      </c>
      <c r="C60" s="2">
        <v>44943</v>
      </c>
      <c r="D60" s="3">
        <v>125000</v>
      </c>
      <c r="E60" t="s">
        <v>40</v>
      </c>
      <c r="F60" t="s">
        <v>33</v>
      </c>
      <c r="G60" s="3">
        <v>125000</v>
      </c>
      <c r="H60" s="3">
        <v>65100</v>
      </c>
      <c r="I60" s="4">
        <f>H60/G60*100</f>
        <v>52.080000000000005</v>
      </c>
      <c r="J60" s="3">
        <v>152000</v>
      </c>
      <c r="K60" s="3">
        <v>29545</v>
      </c>
      <c r="L60" s="3">
        <f>G60-K60</f>
        <v>95455</v>
      </c>
      <c r="M60" s="3">
        <v>120053.92157000001</v>
      </c>
      <c r="N60" s="5">
        <f>L60/M60</f>
        <v>0.7951010575222478</v>
      </c>
      <c r="O60" s="6">
        <v>1741</v>
      </c>
      <c r="P60" s="7">
        <f>L60/O60</f>
        <v>54.827685238368751</v>
      </c>
      <c r="Q60" s="22" t="s">
        <v>114</v>
      </c>
      <c r="R60" s="9">
        <f>ABS(N$87-N60)*100</f>
        <v>8.4470373117988551</v>
      </c>
      <c r="U60" s="3">
        <v>23200</v>
      </c>
      <c r="V60" t="s">
        <v>35</v>
      </c>
      <c r="W60" s="2" t="s">
        <v>36</v>
      </c>
      <c r="Y60" t="s">
        <v>115</v>
      </c>
      <c r="Z60">
        <v>201</v>
      </c>
      <c r="AA60">
        <v>0</v>
      </c>
    </row>
    <row r="61" spans="1:27" x14ac:dyDescent="0.25">
      <c r="A61" t="s">
        <v>157</v>
      </c>
      <c r="B61" t="s">
        <v>158</v>
      </c>
      <c r="C61" s="2">
        <v>45051</v>
      </c>
      <c r="D61" s="3">
        <v>485000</v>
      </c>
      <c r="E61" t="s">
        <v>40</v>
      </c>
      <c r="F61" t="s">
        <v>33</v>
      </c>
      <c r="G61" s="3">
        <v>485000</v>
      </c>
      <c r="H61" s="3">
        <v>354600</v>
      </c>
      <c r="I61" s="4">
        <f>H61/G61*100</f>
        <v>73.113402061855666</v>
      </c>
      <c r="J61" s="3">
        <v>586895</v>
      </c>
      <c r="K61" s="3">
        <v>116902</v>
      </c>
      <c r="L61" s="3">
        <f>G61-K61</f>
        <v>368098</v>
      </c>
      <c r="M61" s="3">
        <v>460777.45098000002</v>
      </c>
      <c r="N61" s="5">
        <f>L61/M61</f>
        <v>0.79886287668182188</v>
      </c>
      <c r="O61" s="6">
        <v>10684</v>
      </c>
      <c r="P61" s="7">
        <f>L61/O61</f>
        <v>34.453201048296521</v>
      </c>
      <c r="Q61" s="22" t="s">
        <v>114</v>
      </c>
      <c r="R61" s="9">
        <f>ABS(N$87-N61)*100</f>
        <v>8.0708553958414484</v>
      </c>
      <c r="U61" s="3">
        <v>78300</v>
      </c>
      <c r="V61" t="s">
        <v>35</v>
      </c>
      <c r="W61" s="2" t="s">
        <v>36</v>
      </c>
      <c r="Y61" t="s">
        <v>115</v>
      </c>
      <c r="Z61">
        <v>201</v>
      </c>
      <c r="AA61">
        <v>0</v>
      </c>
    </row>
    <row r="62" spans="1:27" x14ac:dyDescent="0.25">
      <c r="A62" t="s">
        <v>159</v>
      </c>
      <c r="B62" t="s">
        <v>160</v>
      </c>
      <c r="C62" s="2">
        <v>44925</v>
      </c>
      <c r="D62" s="3">
        <v>914733</v>
      </c>
      <c r="E62" t="s">
        <v>40</v>
      </c>
      <c r="F62" t="s">
        <v>33</v>
      </c>
      <c r="G62" s="3">
        <v>914733</v>
      </c>
      <c r="H62" s="3">
        <v>444700</v>
      </c>
      <c r="I62" s="4">
        <f>H62/G62*100</f>
        <v>48.615278993979665</v>
      </c>
      <c r="J62" s="3">
        <v>1083672</v>
      </c>
      <c r="K62" s="3">
        <v>218913</v>
      </c>
      <c r="L62" s="3">
        <f>G62-K62</f>
        <v>695820</v>
      </c>
      <c r="M62" s="3">
        <v>847802.94117999997</v>
      </c>
      <c r="N62" s="5">
        <f>L62/M62</f>
        <v>0.82073317536683099</v>
      </c>
      <c r="O62" s="6">
        <v>30300</v>
      </c>
      <c r="P62" s="7">
        <f>L62/O62</f>
        <v>22.964356435643566</v>
      </c>
      <c r="Q62" s="22" t="s">
        <v>114</v>
      </c>
      <c r="R62" s="9">
        <f>ABS(N$87-N62)*100</f>
        <v>5.8838255273405355</v>
      </c>
      <c r="U62" s="3">
        <v>214600</v>
      </c>
      <c r="V62" t="s">
        <v>35</v>
      </c>
      <c r="W62" s="2" t="s">
        <v>36</v>
      </c>
      <c r="Y62" t="s">
        <v>115</v>
      </c>
      <c r="Z62">
        <v>201</v>
      </c>
      <c r="AA62">
        <v>0</v>
      </c>
    </row>
    <row r="63" spans="1:27" x14ac:dyDescent="0.25">
      <c r="A63" t="s">
        <v>161</v>
      </c>
      <c r="B63" t="s">
        <v>162</v>
      </c>
      <c r="C63" s="2">
        <v>44670</v>
      </c>
      <c r="D63" s="3">
        <v>120100</v>
      </c>
      <c r="E63" t="s">
        <v>40</v>
      </c>
      <c r="F63" t="s">
        <v>33</v>
      </c>
      <c r="G63" s="3">
        <v>120100</v>
      </c>
      <c r="H63" s="3">
        <v>47300</v>
      </c>
      <c r="I63" s="4">
        <f>H63/G63*100</f>
        <v>39.383846794338048</v>
      </c>
      <c r="J63" s="3">
        <v>147114</v>
      </c>
      <c r="K63" s="3">
        <v>6015</v>
      </c>
      <c r="L63" s="3">
        <f>G63-K63</f>
        <v>114085</v>
      </c>
      <c r="M63" s="3">
        <v>138332.35294000001</v>
      </c>
      <c r="N63" s="5">
        <f>L63/M63</f>
        <v>0.82471668828970901</v>
      </c>
      <c r="O63" s="6">
        <v>2552</v>
      </c>
      <c r="P63" s="7">
        <f>L63/O63</f>
        <v>44.704153605015676</v>
      </c>
      <c r="Q63" s="22" t="s">
        <v>114</v>
      </c>
      <c r="R63" s="9">
        <f>ABS(N$87-N63)*100</f>
        <v>5.4854742350527346</v>
      </c>
      <c r="U63" s="3">
        <v>6015</v>
      </c>
      <c r="V63" t="s">
        <v>35</v>
      </c>
      <c r="W63" s="2" t="s">
        <v>36</v>
      </c>
      <c r="Y63" t="s">
        <v>121</v>
      </c>
      <c r="Z63">
        <v>201</v>
      </c>
      <c r="AA63">
        <v>0</v>
      </c>
    </row>
    <row r="64" spans="1:27" x14ac:dyDescent="0.25">
      <c r="A64" t="s">
        <v>163</v>
      </c>
      <c r="B64" t="s">
        <v>164</v>
      </c>
      <c r="C64" s="2">
        <v>45168</v>
      </c>
      <c r="D64" s="3">
        <v>540000</v>
      </c>
      <c r="E64" t="s">
        <v>40</v>
      </c>
      <c r="F64" t="s">
        <v>33</v>
      </c>
      <c r="G64" s="3">
        <v>540000</v>
      </c>
      <c r="H64" s="3">
        <v>248700</v>
      </c>
      <c r="I64" s="4">
        <f>H64/G64*100</f>
        <v>46.055555555555557</v>
      </c>
      <c r="J64" s="3">
        <v>581692</v>
      </c>
      <c r="K64" s="3">
        <v>328191</v>
      </c>
      <c r="L64" s="3">
        <f>G64-K64</f>
        <v>211809</v>
      </c>
      <c r="M64" s="3">
        <v>248530.39215999999</v>
      </c>
      <c r="N64" s="5">
        <f>L64/M64</f>
        <v>0.85224586884183029</v>
      </c>
      <c r="O64" s="6">
        <v>3154</v>
      </c>
      <c r="P64" s="7">
        <f>L64/O64</f>
        <v>67.15567533291059</v>
      </c>
      <c r="Q64" s="22" t="s">
        <v>114</v>
      </c>
      <c r="R64" s="9">
        <f>ABS(N$87-N64)*100</f>
        <v>2.7325561798406062</v>
      </c>
      <c r="U64" s="3">
        <v>288260</v>
      </c>
      <c r="V64" t="s">
        <v>35</v>
      </c>
      <c r="W64" s="2" t="s">
        <v>36</v>
      </c>
      <c r="Y64" t="s">
        <v>115</v>
      </c>
      <c r="Z64">
        <v>201</v>
      </c>
      <c r="AA64">
        <v>0</v>
      </c>
    </row>
    <row r="65" spans="1:27" x14ac:dyDescent="0.25">
      <c r="A65" t="s">
        <v>165</v>
      </c>
      <c r="B65" t="s">
        <v>166</v>
      </c>
      <c r="C65" s="2">
        <v>44704</v>
      </c>
      <c r="D65" s="3">
        <v>150000</v>
      </c>
      <c r="E65" t="s">
        <v>40</v>
      </c>
      <c r="F65" t="s">
        <v>33</v>
      </c>
      <c r="G65" s="3">
        <v>150000</v>
      </c>
      <c r="H65" s="3">
        <v>82700</v>
      </c>
      <c r="I65" s="4">
        <f>H65/G65*100</f>
        <v>55.133333333333333</v>
      </c>
      <c r="J65" s="3">
        <v>171651</v>
      </c>
      <c r="K65" s="3">
        <v>38984</v>
      </c>
      <c r="L65" s="3">
        <f>G65-K65</f>
        <v>111016</v>
      </c>
      <c r="M65" s="3">
        <v>130065.6875</v>
      </c>
      <c r="N65" s="5">
        <f>L65/M65</f>
        <v>0.85353794789267534</v>
      </c>
      <c r="O65" s="6">
        <v>948</v>
      </c>
      <c r="P65" s="7">
        <f>L65/O65</f>
        <v>117.10548523206751</v>
      </c>
      <c r="Q65" s="22" t="s">
        <v>114</v>
      </c>
      <c r="R65" s="9">
        <f>ABS(N$87-N65)*100</f>
        <v>2.603348274756101</v>
      </c>
      <c r="S65">
        <v>0</v>
      </c>
      <c r="U65" s="3">
        <v>23896</v>
      </c>
      <c r="V65" t="s">
        <v>35</v>
      </c>
      <c r="W65" s="2" t="s">
        <v>36</v>
      </c>
      <c r="Y65" t="s">
        <v>115</v>
      </c>
      <c r="Z65">
        <v>201</v>
      </c>
      <c r="AA65">
        <v>69</v>
      </c>
    </row>
    <row r="66" spans="1:27" x14ac:dyDescent="0.25">
      <c r="A66" t="s">
        <v>167</v>
      </c>
      <c r="B66" t="s">
        <v>168</v>
      </c>
      <c r="C66" s="2">
        <v>44785</v>
      </c>
      <c r="D66" s="3">
        <v>1739338</v>
      </c>
      <c r="E66" t="s">
        <v>40</v>
      </c>
      <c r="F66" t="s">
        <v>33</v>
      </c>
      <c r="G66" s="3">
        <v>1739338</v>
      </c>
      <c r="H66" s="3">
        <v>719100</v>
      </c>
      <c r="I66" s="4">
        <f>H66/G66*100</f>
        <v>41.343315675274155</v>
      </c>
      <c r="J66" s="3">
        <v>1993267</v>
      </c>
      <c r="K66" s="3">
        <v>202182</v>
      </c>
      <c r="L66" s="3">
        <f>G66-K66</f>
        <v>1537156</v>
      </c>
      <c r="M66" s="3">
        <v>1755965.6862699999</v>
      </c>
      <c r="N66" s="5">
        <f>L66/M66</f>
        <v>0.87539068218651084</v>
      </c>
      <c r="O66" s="6">
        <v>30880</v>
      </c>
      <c r="P66" s="7">
        <f>L66/O66</f>
        <v>49.778367875647668</v>
      </c>
      <c r="Q66" s="22" t="s">
        <v>114</v>
      </c>
      <c r="R66" s="9">
        <f>ABS(N$87-N66)*100</f>
        <v>0.41807484537255135</v>
      </c>
      <c r="U66" s="3">
        <v>138620</v>
      </c>
      <c r="V66" t="s">
        <v>139</v>
      </c>
      <c r="W66" s="2" t="s">
        <v>36</v>
      </c>
      <c r="Y66" t="s">
        <v>115</v>
      </c>
      <c r="Z66">
        <v>201</v>
      </c>
      <c r="AA66">
        <v>0</v>
      </c>
    </row>
    <row r="67" spans="1:27" x14ac:dyDescent="0.25">
      <c r="A67" t="s">
        <v>169</v>
      </c>
      <c r="B67" t="s">
        <v>170</v>
      </c>
      <c r="C67" s="2">
        <v>45057</v>
      </c>
      <c r="D67" s="3">
        <v>375000</v>
      </c>
      <c r="E67" t="s">
        <v>40</v>
      </c>
      <c r="F67" t="s">
        <v>33</v>
      </c>
      <c r="G67" s="3">
        <v>375000</v>
      </c>
      <c r="H67" s="3">
        <v>144800</v>
      </c>
      <c r="I67" s="4">
        <f>H67/G67*100</f>
        <v>38.61333333333333</v>
      </c>
      <c r="J67" s="3">
        <v>421308</v>
      </c>
      <c r="K67" s="3">
        <v>86863</v>
      </c>
      <c r="L67" s="3">
        <f>G67-K67</f>
        <v>288137</v>
      </c>
      <c r="M67" s="3">
        <v>327887.2549</v>
      </c>
      <c r="N67" s="5">
        <f>L67/M67</f>
        <v>0.87876852696783492</v>
      </c>
      <c r="O67" s="6">
        <v>4900</v>
      </c>
      <c r="P67" s="7">
        <f>L67/O67</f>
        <v>58.803469387755101</v>
      </c>
      <c r="Q67" s="22" t="s">
        <v>114</v>
      </c>
      <c r="R67" s="9">
        <f>ABS(N$87-N67)*100</f>
        <v>8.0290367240143379E-2</v>
      </c>
      <c r="U67" s="3">
        <v>32480</v>
      </c>
      <c r="V67" t="s">
        <v>35</v>
      </c>
      <c r="W67" s="2">
        <v>45955</v>
      </c>
      <c r="Y67" t="s">
        <v>115</v>
      </c>
      <c r="Z67">
        <v>201</v>
      </c>
      <c r="AA67">
        <v>0</v>
      </c>
    </row>
    <row r="68" spans="1:27" x14ac:dyDescent="0.25">
      <c r="A68" t="s">
        <v>171</v>
      </c>
      <c r="B68" t="s">
        <v>172</v>
      </c>
      <c r="C68" s="2">
        <v>45351</v>
      </c>
      <c r="D68" s="3">
        <v>50000</v>
      </c>
      <c r="E68" t="s">
        <v>40</v>
      </c>
      <c r="F68" t="s">
        <v>33</v>
      </c>
      <c r="G68" s="3">
        <v>50000</v>
      </c>
      <c r="H68" s="3">
        <v>28900</v>
      </c>
      <c r="I68" s="4">
        <f>H68/G68*100</f>
        <v>57.8</v>
      </c>
      <c r="J68" s="3">
        <v>55053</v>
      </c>
      <c r="K68" s="3">
        <v>9798</v>
      </c>
      <c r="L68" s="3">
        <f>G68-K68</f>
        <v>40202</v>
      </c>
      <c r="M68" s="3">
        <v>44367.647060000003</v>
      </c>
      <c r="N68" s="5">
        <f>L68/M68</f>
        <v>0.90611070597531018</v>
      </c>
      <c r="O68" s="6">
        <v>1100</v>
      </c>
      <c r="P68" s="7">
        <f>L68/O68</f>
        <v>36.547272727272727</v>
      </c>
      <c r="Q68" s="22" t="s">
        <v>114</v>
      </c>
      <c r="R68" s="9">
        <f>ABS(N$87-N68)*100</f>
        <v>2.6539275335073831</v>
      </c>
      <c r="U68" s="3">
        <v>8421</v>
      </c>
      <c r="V68" t="s">
        <v>35</v>
      </c>
      <c r="W68" s="2" t="s">
        <v>36</v>
      </c>
      <c r="Y68" t="s">
        <v>121</v>
      </c>
      <c r="Z68">
        <v>201</v>
      </c>
      <c r="AA68">
        <v>0</v>
      </c>
    </row>
    <row r="69" spans="1:27" x14ac:dyDescent="0.25">
      <c r="A69" t="s">
        <v>173</v>
      </c>
      <c r="B69" t="s">
        <v>174</v>
      </c>
      <c r="C69" s="2">
        <v>44690</v>
      </c>
      <c r="D69" s="3">
        <v>305000</v>
      </c>
      <c r="E69" t="s">
        <v>40</v>
      </c>
      <c r="F69" t="s">
        <v>33</v>
      </c>
      <c r="G69" s="3">
        <v>305000</v>
      </c>
      <c r="H69" s="3">
        <v>141200</v>
      </c>
      <c r="I69" s="4">
        <f>H69/G69*100</f>
        <v>46.295081967213115</v>
      </c>
      <c r="J69" s="3">
        <v>332105</v>
      </c>
      <c r="K69" s="3">
        <v>61073</v>
      </c>
      <c r="L69" s="3">
        <f>G69-K69</f>
        <v>243927</v>
      </c>
      <c r="M69" s="3">
        <v>265717.64705999999</v>
      </c>
      <c r="N69" s="5">
        <f>L69/M69</f>
        <v>0.91799322588808119</v>
      </c>
      <c r="O69" s="6">
        <v>1800</v>
      </c>
      <c r="P69" s="7">
        <f>L69/O69</f>
        <v>135.51499999999999</v>
      </c>
      <c r="Q69" s="22" t="s">
        <v>114</v>
      </c>
      <c r="R69" s="9">
        <f>ABS(N$87-N69)*100</f>
        <v>3.8421795247844837</v>
      </c>
      <c r="U69" s="3">
        <v>34452</v>
      </c>
      <c r="V69" t="s">
        <v>35</v>
      </c>
      <c r="W69" s="2" t="s">
        <v>36</v>
      </c>
      <c r="Y69" t="s">
        <v>115</v>
      </c>
      <c r="Z69">
        <v>201</v>
      </c>
      <c r="AA69">
        <v>0</v>
      </c>
    </row>
    <row r="70" spans="1:27" x14ac:dyDescent="0.25">
      <c r="A70" t="s">
        <v>175</v>
      </c>
      <c r="B70" t="s">
        <v>176</v>
      </c>
      <c r="C70" s="2">
        <v>44756</v>
      </c>
      <c r="D70" s="3">
        <v>1900000</v>
      </c>
      <c r="E70" t="s">
        <v>40</v>
      </c>
      <c r="F70" t="s">
        <v>33</v>
      </c>
      <c r="G70" s="3">
        <v>1900000</v>
      </c>
      <c r="H70" s="3">
        <v>906100</v>
      </c>
      <c r="I70" s="4">
        <f>H70/G70*100</f>
        <v>47.689473684210526</v>
      </c>
      <c r="J70" s="3">
        <v>2069436</v>
      </c>
      <c r="K70" s="3">
        <v>311177</v>
      </c>
      <c r="L70" s="3">
        <f>G70-K70</f>
        <v>1588823</v>
      </c>
      <c r="M70" s="3">
        <v>1723783.3333300001</v>
      </c>
      <c r="N70" s="5">
        <f>L70/M70</f>
        <v>0.92170690438845115</v>
      </c>
      <c r="O70" s="6">
        <v>20180</v>
      </c>
      <c r="P70" s="7">
        <f>L70/O70</f>
        <v>78.732556987115956</v>
      </c>
      <c r="Q70" s="22" t="s">
        <v>114</v>
      </c>
      <c r="R70" s="9">
        <f>ABS(N$87-N70)*100</f>
        <v>4.2135473748214807</v>
      </c>
      <c r="U70" s="3">
        <v>161240</v>
      </c>
      <c r="V70" t="s">
        <v>35</v>
      </c>
      <c r="W70" s="2" t="s">
        <v>36</v>
      </c>
      <c r="Y70" t="s">
        <v>115</v>
      </c>
      <c r="Z70">
        <v>201</v>
      </c>
      <c r="AA70">
        <v>0</v>
      </c>
    </row>
    <row r="71" spans="1:27" x14ac:dyDescent="0.25">
      <c r="A71" t="s">
        <v>177</v>
      </c>
      <c r="B71" t="s">
        <v>178</v>
      </c>
      <c r="C71" s="2">
        <v>45138</v>
      </c>
      <c r="D71" s="3">
        <v>430000</v>
      </c>
      <c r="E71" t="s">
        <v>40</v>
      </c>
      <c r="F71" t="s">
        <v>33</v>
      </c>
      <c r="G71" s="3">
        <v>430000</v>
      </c>
      <c r="H71" s="3">
        <v>114100</v>
      </c>
      <c r="I71" s="4">
        <f>H71/G71*100</f>
        <v>26.534883720930232</v>
      </c>
      <c r="J71" s="3">
        <v>449392</v>
      </c>
      <c r="K71" s="3">
        <v>149213</v>
      </c>
      <c r="L71" s="3">
        <f>G71-K71</f>
        <v>280787</v>
      </c>
      <c r="M71" s="3">
        <v>294293.13725000003</v>
      </c>
      <c r="N71" s="5">
        <f>L71/M71</f>
        <v>0.95410651646107991</v>
      </c>
      <c r="O71" s="6">
        <v>15702</v>
      </c>
      <c r="P71" s="7">
        <f>L71/O71</f>
        <v>17.882244300089159</v>
      </c>
      <c r="Q71" s="22" t="s">
        <v>114</v>
      </c>
      <c r="R71" s="9">
        <f>ABS(N$87-N71)*100</f>
        <v>7.4535085820843561</v>
      </c>
      <c r="U71" s="3">
        <v>107880</v>
      </c>
      <c r="V71" t="s">
        <v>139</v>
      </c>
      <c r="W71" s="2" t="s">
        <v>36</v>
      </c>
      <c r="Y71" t="s">
        <v>115</v>
      </c>
      <c r="Z71">
        <v>201</v>
      </c>
      <c r="AA71">
        <v>0</v>
      </c>
    </row>
    <row r="72" spans="1:27" x14ac:dyDescent="0.25">
      <c r="A72" t="s">
        <v>179</v>
      </c>
      <c r="B72" t="s">
        <v>180</v>
      </c>
      <c r="C72" s="2">
        <v>44728</v>
      </c>
      <c r="D72" s="3">
        <v>45000</v>
      </c>
      <c r="E72" t="s">
        <v>40</v>
      </c>
      <c r="F72" t="s">
        <v>33</v>
      </c>
      <c r="G72" s="3">
        <v>45000</v>
      </c>
      <c r="H72" s="3">
        <v>24300</v>
      </c>
      <c r="I72" s="4">
        <f>H72/G72*100</f>
        <v>54</v>
      </c>
      <c r="J72" s="3">
        <v>46513</v>
      </c>
      <c r="K72" s="3">
        <v>16240</v>
      </c>
      <c r="L72" s="3">
        <f>G72-K72</f>
        <v>28760</v>
      </c>
      <c r="M72" s="3">
        <v>29679.411759999999</v>
      </c>
      <c r="N72" s="5">
        <f>L72/M72</f>
        <v>0.9690219008572426</v>
      </c>
      <c r="O72" s="6">
        <v>2176</v>
      </c>
      <c r="P72" s="7">
        <f>L72/O72</f>
        <v>13.216911764705882</v>
      </c>
      <c r="Q72" s="22" t="s">
        <v>114</v>
      </c>
      <c r="R72" s="9">
        <f>ABS(N$87-N72)*100</f>
        <v>8.9450470217006242</v>
      </c>
      <c r="U72" s="3">
        <v>16240</v>
      </c>
      <c r="V72" t="s">
        <v>35</v>
      </c>
      <c r="W72" s="2" t="s">
        <v>36</v>
      </c>
      <c r="Y72" t="s">
        <v>115</v>
      </c>
      <c r="Z72">
        <v>201</v>
      </c>
      <c r="AA72">
        <v>0</v>
      </c>
    </row>
    <row r="73" spans="1:27" x14ac:dyDescent="0.25">
      <c r="A73" t="s">
        <v>181</v>
      </c>
      <c r="B73" t="s">
        <v>182</v>
      </c>
      <c r="C73" s="2">
        <v>44687</v>
      </c>
      <c r="D73" s="3">
        <v>6050000</v>
      </c>
      <c r="E73" t="s">
        <v>71</v>
      </c>
      <c r="F73" t="s">
        <v>33</v>
      </c>
      <c r="G73" s="3">
        <v>6050000</v>
      </c>
      <c r="H73" s="3">
        <v>1708300</v>
      </c>
      <c r="I73" s="4">
        <f>H73/G73*100</f>
        <v>28.236363636363638</v>
      </c>
      <c r="J73" s="3">
        <v>6225422</v>
      </c>
      <c r="K73" s="3">
        <v>282456</v>
      </c>
      <c r="L73" s="3">
        <f>G73-K73</f>
        <v>5767544</v>
      </c>
      <c r="M73" s="3">
        <v>5826437.2549000001</v>
      </c>
      <c r="N73" s="5">
        <f>L73/M73</f>
        <v>0.98989206399666085</v>
      </c>
      <c r="O73" s="6">
        <v>46405</v>
      </c>
      <c r="P73" s="7">
        <f>L73/O73</f>
        <v>124.28712423230256</v>
      </c>
      <c r="Q73" s="22" t="s">
        <v>114</v>
      </c>
      <c r="R73" s="9">
        <f>ABS(N$87-N73)*100</f>
        <v>11.03206333564245</v>
      </c>
      <c r="U73" s="3">
        <v>158796</v>
      </c>
      <c r="V73" t="s">
        <v>35</v>
      </c>
      <c r="W73" s="2" t="s">
        <v>36</v>
      </c>
      <c r="Y73" t="s">
        <v>121</v>
      </c>
      <c r="Z73">
        <v>201</v>
      </c>
      <c r="AA73">
        <v>0</v>
      </c>
    </row>
    <row r="74" spans="1:27" x14ac:dyDescent="0.25">
      <c r="A74" t="s">
        <v>183</v>
      </c>
      <c r="B74" t="s">
        <v>184</v>
      </c>
      <c r="C74" s="2">
        <v>44707</v>
      </c>
      <c r="D74" s="3">
        <v>4800000</v>
      </c>
      <c r="E74" t="s">
        <v>40</v>
      </c>
      <c r="F74" t="s">
        <v>33</v>
      </c>
      <c r="G74" s="3">
        <v>4800000</v>
      </c>
      <c r="H74" s="3">
        <v>1222300</v>
      </c>
      <c r="I74" s="4">
        <f>H74/G74*100</f>
        <v>25.464583333333334</v>
      </c>
      <c r="J74" s="3">
        <v>4603017</v>
      </c>
      <c r="K74" s="3">
        <v>213467</v>
      </c>
      <c r="L74" s="3">
        <f>G74-K74</f>
        <v>4586533</v>
      </c>
      <c r="M74" s="3">
        <v>4303480.3921600003</v>
      </c>
      <c r="N74" s="5">
        <f>L74/M74</f>
        <v>1.0657729516685286</v>
      </c>
      <c r="O74" s="6">
        <v>36427</v>
      </c>
      <c r="P74" s="7">
        <f>L74/O74</f>
        <v>125.91025887391221</v>
      </c>
      <c r="Q74" s="22" t="s">
        <v>114</v>
      </c>
      <c r="R74" s="9">
        <f>ABS(N$87-N74)*100</f>
        <v>18.620152102829223</v>
      </c>
      <c r="U74" s="3">
        <v>103820</v>
      </c>
      <c r="V74" t="s">
        <v>139</v>
      </c>
      <c r="W74" s="2" t="s">
        <v>36</v>
      </c>
      <c r="Y74" t="s">
        <v>115</v>
      </c>
      <c r="Z74">
        <v>201</v>
      </c>
      <c r="AA74">
        <v>0</v>
      </c>
    </row>
    <row r="75" spans="1:27" x14ac:dyDescent="0.25">
      <c r="A75" t="s">
        <v>185</v>
      </c>
      <c r="B75" t="s">
        <v>186</v>
      </c>
      <c r="C75" s="2">
        <v>44704</v>
      </c>
      <c r="D75" s="3">
        <v>5600000</v>
      </c>
      <c r="E75" t="s">
        <v>71</v>
      </c>
      <c r="F75" t="s">
        <v>33</v>
      </c>
      <c r="G75" s="3">
        <v>5600000</v>
      </c>
      <c r="H75" s="3">
        <v>1727700</v>
      </c>
      <c r="I75" s="4">
        <f>H75/G75*100</f>
        <v>30.851785714285711</v>
      </c>
      <c r="J75" s="3">
        <v>5293686</v>
      </c>
      <c r="K75" s="3">
        <v>329981</v>
      </c>
      <c r="L75" s="3">
        <f>G75-K75</f>
        <v>5270019</v>
      </c>
      <c r="M75" s="3">
        <v>4866377.4509800002</v>
      </c>
      <c r="N75" s="5">
        <f>L75/M75</f>
        <v>1.0829449735631818</v>
      </c>
      <c r="O75" s="6">
        <v>52746</v>
      </c>
      <c r="P75" s="7">
        <f>L75/O75</f>
        <v>99.913149812308049</v>
      </c>
      <c r="Q75" s="22" t="s">
        <v>114</v>
      </c>
      <c r="R75" s="9">
        <f>ABS(N$87-N75)*100</f>
        <v>20.337354292294542</v>
      </c>
      <c r="U75" s="3">
        <v>241803</v>
      </c>
      <c r="V75" t="s">
        <v>35</v>
      </c>
      <c r="W75" s="2" t="s">
        <v>36</v>
      </c>
      <c r="Y75" t="s">
        <v>121</v>
      </c>
      <c r="Z75">
        <v>201</v>
      </c>
      <c r="AA75">
        <v>0</v>
      </c>
    </row>
    <row r="76" spans="1:27" x14ac:dyDescent="0.25">
      <c r="A76" t="s">
        <v>187</v>
      </c>
      <c r="B76" t="s">
        <v>188</v>
      </c>
      <c r="C76" s="2">
        <v>45084</v>
      </c>
      <c r="D76" s="3">
        <v>5200000</v>
      </c>
      <c r="E76" t="s">
        <v>71</v>
      </c>
      <c r="F76" t="s">
        <v>33</v>
      </c>
      <c r="G76" s="3">
        <v>5200000</v>
      </c>
      <c r="H76" s="3">
        <v>2369000</v>
      </c>
      <c r="I76" s="4">
        <f>H76/G76*100</f>
        <v>45.557692307692307</v>
      </c>
      <c r="J76" s="3">
        <v>4891973</v>
      </c>
      <c r="K76" s="3">
        <v>447361</v>
      </c>
      <c r="L76" s="3">
        <f>G76-K76</f>
        <v>4752639</v>
      </c>
      <c r="M76" s="3">
        <v>4357462.7450999999</v>
      </c>
      <c r="N76" s="5">
        <f>L76/M76</f>
        <v>1.0906895315041716</v>
      </c>
      <c r="O76" s="6">
        <v>68423</v>
      </c>
      <c r="P76" s="7">
        <f>L76/O76</f>
        <v>69.459669994007868</v>
      </c>
      <c r="Q76" s="22" t="s">
        <v>114</v>
      </c>
      <c r="R76" s="9">
        <f>ABS(N$87-N76)*100</f>
        <v>21.111810086393522</v>
      </c>
      <c r="U76" s="3">
        <v>330825</v>
      </c>
      <c r="V76" t="s">
        <v>35</v>
      </c>
      <c r="W76" s="2">
        <v>45589</v>
      </c>
      <c r="Y76" t="s">
        <v>121</v>
      </c>
      <c r="Z76">
        <v>201</v>
      </c>
      <c r="AA76">
        <v>0</v>
      </c>
    </row>
    <row r="77" spans="1:27" x14ac:dyDescent="0.25">
      <c r="A77" t="s">
        <v>189</v>
      </c>
      <c r="B77" t="s">
        <v>190</v>
      </c>
      <c r="C77" s="2">
        <v>44729</v>
      </c>
      <c r="D77" s="3">
        <v>325000</v>
      </c>
      <c r="E77" t="s">
        <v>40</v>
      </c>
      <c r="F77" t="s">
        <v>33</v>
      </c>
      <c r="G77" s="3">
        <v>325000</v>
      </c>
      <c r="H77" s="3">
        <v>86300</v>
      </c>
      <c r="I77" s="4">
        <f>H77/G77*100</f>
        <v>26.553846153846155</v>
      </c>
      <c r="J77" s="3">
        <v>305511</v>
      </c>
      <c r="K77" s="3">
        <v>47396</v>
      </c>
      <c r="L77" s="3">
        <f>G77-K77</f>
        <v>277604</v>
      </c>
      <c r="M77" s="3">
        <v>253053.92019249999</v>
      </c>
      <c r="N77" s="5">
        <f>L77/M77</f>
        <v>1.0970152123659045</v>
      </c>
      <c r="O77" s="6">
        <v>5495</v>
      </c>
      <c r="P77" s="7">
        <f>L77/O77</f>
        <v>50.519381255686987</v>
      </c>
      <c r="Q77" s="22" t="s">
        <v>114</v>
      </c>
      <c r="R77" s="9">
        <f>ABS(N$87-N77)*100</f>
        <v>21.744378172566815</v>
      </c>
      <c r="S77" t="s">
        <v>53</v>
      </c>
      <c r="U77" s="3">
        <v>41702</v>
      </c>
      <c r="V77" t="s">
        <v>35</v>
      </c>
      <c r="W77" s="2" t="s">
        <v>36</v>
      </c>
      <c r="Y77" t="s">
        <v>115</v>
      </c>
      <c r="Z77">
        <v>201</v>
      </c>
      <c r="AA77">
        <v>57</v>
      </c>
    </row>
    <row r="78" spans="1:27" x14ac:dyDescent="0.25">
      <c r="A78" t="s">
        <v>191</v>
      </c>
      <c r="B78" t="s">
        <v>192</v>
      </c>
      <c r="C78" s="2">
        <v>45055</v>
      </c>
      <c r="D78" s="3">
        <v>225000</v>
      </c>
      <c r="E78" t="s">
        <v>40</v>
      </c>
      <c r="F78" t="s">
        <v>33</v>
      </c>
      <c r="G78" s="3">
        <v>225000</v>
      </c>
      <c r="H78" s="3">
        <v>63700</v>
      </c>
      <c r="I78" s="4">
        <f>H78/G78*100</f>
        <v>28.31111111111111</v>
      </c>
      <c r="J78" s="3">
        <v>196854</v>
      </c>
      <c r="K78" s="3">
        <v>36911</v>
      </c>
      <c r="L78" s="3">
        <f>G78-K78</f>
        <v>188089</v>
      </c>
      <c r="M78" s="3">
        <v>156806.86275</v>
      </c>
      <c r="N78" s="5">
        <f>L78/M78</f>
        <v>1.1994946949475909</v>
      </c>
      <c r="O78" s="6">
        <v>1704</v>
      </c>
      <c r="P78" s="7">
        <f>L78/O78</f>
        <v>110.38086854460094</v>
      </c>
      <c r="Q78" s="22" t="s">
        <v>114</v>
      </c>
      <c r="R78" s="9">
        <f>ABS(N$87-N78)*100</f>
        <v>31.992326430735453</v>
      </c>
      <c r="U78" s="3">
        <v>33640</v>
      </c>
      <c r="V78" t="s">
        <v>35</v>
      </c>
      <c r="W78" s="2">
        <v>45581</v>
      </c>
      <c r="Y78" t="s">
        <v>115</v>
      </c>
      <c r="Z78">
        <v>201</v>
      </c>
      <c r="AA78">
        <v>0</v>
      </c>
    </row>
    <row r="79" spans="1:27" x14ac:dyDescent="0.25">
      <c r="A79" t="s">
        <v>193</v>
      </c>
      <c r="B79" t="s">
        <v>194</v>
      </c>
      <c r="C79" s="2">
        <v>44818</v>
      </c>
      <c r="D79" s="3">
        <v>475000</v>
      </c>
      <c r="E79" t="s">
        <v>40</v>
      </c>
      <c r="F79" t="s">
        <v>33</v>
      </c>
      <c r="G79" s="3">
        <v>475000</v>
      </c>
      <c r="H79" s="3">
        <v>116100</v>
      </c>
      <c r="I79" s="4">
        <f>H79/G79*100</f>
        <v>24.442105263157895</v>
      </c>
      <c r="J79" s="3">
        <v>418643</v>
      </c>
      <c r="K79" s="3">
        <v>120965</v>
      </c>
      <c r="L79" s="3">
        <f>G79-K79</f>
        <v>354035</v>
      </c>
      <c r="M79" s="3">
        <v>291841.17647000001</v>
      </c>
      <c r="N79" s="5">
        <f>L79/M79</f>
        <v>1.213108459478792</v>
      </c>
      <c r="O79" s="6">
        <v>4186</v>
      </c>
      <c r="P79" s="7">
        <f>L79/O79</f>
        <v>84.575967510750118</v>
      </c>
      <c r="Q79" s="22" t="s">
        <v>114</v>
      </c>
      <c r="R79" s="9">
        <f>ABS(N$87-N79)*100</f>
        <v>33.353702883855561</v>
      </c>
      <c r="U79" s="3">
        <v>113680</v>
      </c>
      <c r="V79" t="s">
        <v>35</v>
      </c>
      <c r="W79" s="2" t="s">
        <v>36</v>
      </c>
      <c r="Y79" t="s">
        <v>115</v>
      </c>
      <c r="Z79">
        <v>201</v>
      </c>
      <c r="AA79">
        <v>0</v>
      </c>
    </row>
    <row r="80" spans="1:27" x14ac:dyDescent="0.25">
      <c r="A80" t="s">
        <v>195</v>
      </c>
      <c r="B80" t="s">
        <v>196</v>
      </c>
      <c r="C80" s="2">
        <v>44687</v>
      </c>
      <c r="D80" s="3">
        <v>7300000</v>
      </c>
      <c r="E80" t="s">
        <v>71</v>
      </c>
      <c r="F80" t="s">
        <v>33</v>
      </c>
      <c r="G80" s="3">
        <v>7300000</v>
      </c>
      <c r="H80" s="3">
        <v>1859100</v>
      </c>
      <c r="I80" s="4">
        <f>H80/G80*100</f>
        <v>25.467123287671235</v>
      </c>
      <c r="J80" s="3">
        <v>6180045</v>
      </c>
      <c r="K80" s="3">
        <v>384528</v>
      </c>
      <c r="L80" s="3">
        <f>G80-K80</f>
        <v>6915472</v>
      </c>
      <c r="M80" s="3">
        <v>5681879.4117599996</v>
      </c>
      <c r="N80" s="5">
        <f>L80/M80</f>
        <v>1.2171099558513663</v>
      </c>
      <c r="O80" s="6">
        <v>54851</v>
      </c>
      <c r="P80" s="7">
        <f>L80/O80</f>
        <v>126.07740970994148</v>
      </c>
      <c r="Q80" s="22" t="s">
        <v>114</v>
      </c>
      <c r="R80" s="9">
        <f>ABS(N$87-N80)*100</f>
        <v>33.753852521112989</v>
      </c>
      <c r="U80" s="3">
        <v>253833</v>
      </c>
      <c r="V80" t="s">
        <v>35</v>
      </c>
      <c r="W80" s="2" t="s">
        <v>36</v>
      </c>
      <c r="Y80" t="s">
        <v>121</v>
      </c>
      <c r="Z80">
        <v>201</v>
      </c>
      <c r="AA80">
        <v>0</v>
      </c>
    </row>
    <row r="81" spans="1:27" x14ac:dyDescent="0.25">
      <c r="A81" t="s">
        <v>197</v>
      </c>
      <c r="B81" t="s">
        <v>198</v>
      </c>
      <c r="C81" s="2">
        <v>45236</v>
      </c>
      <c r="D81" s="3">
        <v>80000</v>
      </c>
      <c r="E81" t="s">
        <v>40</v>
      </c>
      <c r="F81" t="s">
        <v>33</v>
      </c>
      <c r="G81" s="3">
        <v>80000</v>
      </c>
      <c r="H81" s="3">
        <v>30600</v>
      </c>
      <c r="I81" s="4">
        <f>H81/G81*100</f>
        <v>38.25</v>
      </c>
      <c r="J81" s="3">
        <v>62436</v>
      </c>
      <c r="K81" s="3">
        <v>6617</v>
      </c>
      <c r="L81" s="3">
        <f>G81-K81</f>
        <v>73383</v>
      </c>
      <c r="M81" s="3">
        <v>54724.5098</v>
      </c>
      <c r="N81" s="5">
        <f>L81/M81</f>
        <v>1.3409530805883985</v>
      </c>
      <c r="O81" s="6">
        <v>1280</v>
      </c>
      <c r="P81" s="7">
        <f>L81/O81</f>
        <v>57.330468750000001</v>
      </c>
      <c r="Q81" s="22" t="s">
        <v>114</v>
      </c>
      <c r="R81" s="9">
        <f>ABS(N$87-N81)*100</f>
        <v>46.138164994816208</v>
      </c>
      <c r="U81" s="3">
        <v>6617</v>
      </c>
      <c r="V81" t="s">
        <v>35</v>
      </c>
      <c r="W81" s="2" t="s">
        <v>36</v>
      </c>
      <c r="Y81" t="s">
        <v>121</v>
      </c>
      <c r="Z81">
        <v>201</v>
      </c>
      <c r="AA81">
        <v>0</v>
      </c>
    </row>
    <row r="82" spans="1:27" x14ac:dyDescent="0.25">
      <c r="A82" t="s">
        <v>199</v>
      </c>
      <c r="B82" t="s">
        <v>200</v>
      </c>
      <c r="C82" s="2">
        <v>44932</v>
      </c>
      <c r="D82" s="3">
        <v>655000</v>
      </c>
      <c r="E82" t="s">
        <v>40</v>
      </c>
      <c r="F82" t="s">
        <v>33</v>
      </c>
      <c r="G82" s="3">
        <v>655000</v>
      </c>
      <c r="H82" s="3">
        <v>155400</v>
      </c>
      <c r="I82" s="4">
        <f>H82/G82*100</f>
        <v>23.725190839694658</v>
      </c>
      <c r="J82" s="3">
        <v>455288</v>
      </c>
      <c r="K82" s="3">
        <v>77484</v>
      </c>
      <c r="L82" s="3">
        <f>G82-K82</f>
        <v>577516</v>
      </c>
      <c r="M82" s="3">
        <v>370396.07842999999</v>
      </c>
      <c r="N82" s="5">
        <f>L82/M82</f>
        <v>1.5591849742252144</v>
      </c>
      <c r="O82" s="6">
        <v>10912</v>
      </c>
      <c r="P82" s="7">
        <f>L82/O82</f>
        <v>52.924853372434015</v>
      </c>
      <c r="Q82" s="22" t="s">
        <v>114</v>
      </c>
      <c r="R82" s="9">
        <f>ABS(N$87-N82)*100</f>
        <v>67.9613543584978</v>
      </c>
      <c r="U82" s="3">
        <v>73080</v>
      </c>
      <c r="V82" t="s">
        <v>139</v>
      </c>
      <c r="W82" s="2" t="s">
        <v>36</v>
      </c>
      <c r="Y82" t="s">
        <v>115</v>
      </c>
      <c r="Z82">
        <v>201</v>
      </c>
      <c r="AA82">
        <v>0</v>
      </c>
    </row>
    <row r="83" spans="1:27" x14ac:dyDescent="0.25">
      <c r="A83" t="s">
        <v>201</v>
      </c>
      <c r="B83" t="s">
        <v>202</v>
      </c>
      <c r="C83" s="2">
        <v>44916</v>
      </c>
      <c r="D83" s="3">
        <v>1304501</v>
      </c>
      <c r="E83" t="s">
        <v>71</v>
      </c>
      <c r="F83" t="s">
        <v>33</v>
      </c>
      <c r="G83" s="3">
        <v>1304501</v>
      </c>
      <c r="H83" s="3">
        <v>234700</v>
      </c>
      <c r="I83" s="4">
        <f>H83/G83*100</f>
        <v>17.991553858525215</v>
      </c>
      <c r="J83" s="3">
        <v>886425</v>
      </c>
      <c r="K83" s="3">
        <v>149082</v>
      </c>
      <c r="L83" s="3">
        <f>G83-K83</f>
        <v>1155419</v>
      </c>
      <c r="M83" s="3">
        <v>722885.29411999998</v>
      </c>
      <c r="N83" s="5">
        <f>L83/M83</f>
        <v>1.5983434846416986</v>
      </c>
      <c r="O83" s="6">
        <v>15000</v>
      </c>
      <c r="P83" s="7">
        <f>L83/O83</f>
        <v>77.027933333333337</v>
      </c>
      <c r="Q83" s="22" t="s">
        <v>114</v>
      </c>
      <c r="R83" s="9">
        <f>ABS(N$87-N83)*100</f>
        <v>71.877205400146224</v>
      </c>
      <c r="U83" s="3">
        <v>87580</v>
      </c>
      <c r="V83" t="s">
        <v>35</v>
      </c>
      <c r="W83" s="2" t="s">
        <v>36</v>
      </c>
      <c r="Y83" t="s">
        <v>115</v>
      </c>
      <c r="Z83">
        <v>201</v>
      </c>
      <c r="AA83">
        <v>0</v>
      </c>
    </row>
    <row r="84" spans="1:27" ht="15.75" thickBot="1" x14ac:dyDescent="0.3">
      <c r="A84" t="s">
        <v>203</v>
      </c>
      <c r="B84" t="s">
        <v>204</v>
      </c>
      <c r="C84" s="2">
        <v>44946</v>
      </c>
      <c r="D84" s="3">
        <v>444000</v>
      </c>
      <c r="E84" t="s">
        <v>40</v>
      </c>
      <c r="F84" t="s">
        <v>33</v>
      </c>
      <c r="G84" s="3">
        <v>444000</v>
      </c>
      <c r="H84" s="3">
        <v>95200</v>
      </c>
      <c r="I84" s="4">
        <f>H84/G84*100</f>
        <v>21.441441441441441</v>
      </c>
      <c r="J84" s="3">
        <v>291945</v>
      </c>
      <c r="K84" s="3">
        <v>81048</v>
      </c>
      <c r="L84" s="3">
        <f>G84-K84</f>
        <v>362952</v>
      </c>
      <c r="M84" s="3">
        <v>206761.76470999999</v>
      </c>
      <c r="N84" s="5">
        <f>L84/M84</f>
        <v>1.7554115989920545</v>
      </c>
      <c r="O84" s="6">
        <v>4000</v>
      </c>
      <c r="P84" s="7">
        <f>L84/O84</f>
        <v>90.738</v>
      </c>
      <c r="Q84" s="22" t="s">
        <v>114</v>
      </c>
      <c r="R84" s="9">
        <f>ABS(N$87-N84)*100</f>
        <v>87.584016835181814</v>
      </c>
      <c r="U84" s="3">
        <v>69774</v>
      </c>
      <c r="V84" t="s">
        <v>35</v>
      </c>
      <c r="W84" s="2" t="s">
        <v>36</v>
      </c>
      <c r="Y84" t="s">
        <v>121</v>
      </c>
      <c r="Z84">
        <v>201</v>
      </c>
      <c r="AA84">
        <v>0</v>
      </c>
    </row>
    <row r="85" spans="1:27" ht="15.75" thickTop="1" x14ac:dyDescent="0.25">
      <c r="A85" s="23"/>
      <c r="B85" s="23"/>
      <c r="C85" s="24" t="s">
        <v>88</v>
      </c>
      <c r="D85" s="25">
        <f>+SUM(D43:D84)</f>
        <v>44650672</v>
      </c>
      <c r="E85" s="23"/>
      <c r="F85" s="23"/>
      <c r="G85" s="25">
        <f>+SUM(G43:G84)</f>
        <v>44575672</v>
      </c>
      <c r="H85" s="25">
        <f>+SUM(H43:H84)</f>
        <v>15594100</v>
      </c>
      <c r="I85" s="26"/>
      <c r="J85" s="25">
        <f>+SUM(J43:J84)</f>
        <v>44797496</v>
      </c>
      <c r="K85" s="25"/>
      <c r="L85" s="25">
        <f>+SUM(L43:L84)</f>
        <v>39160731</v>
      </c>
      <c r="M85" s="25">
        <f>+SUM(M43:M84)</f>
        <v>38482162.490022503</v>
      </c>
      <c r="N85" s="27"/>
      <c r="O85" s="28"/>
      <c r="P85" s="29">
        <f>AVERAGE(P43:P84)</f>
        <v>57.32982892238541</v>
      </c>
      <c r="Q85" s="30"/>
      <c r="R85" s="31">
        <f>ABS(N87-N86)*100</f>
        <v>13.806189519360757</v>
      </c>
      <c r="S85" s="23"/>
      <c r="T85" s="23"/>
      <c r="U85" s="25"/>
      <c r="V85" s="23"/>
      <c r="W85" s="24"/>
      <c r="X85" s="23"/>
      <c r="Y85" s="23"/>
      <c r="Z85" s="23"/>
      <c r="AA85" s="23"/>
    </row>
    <row r="86" spans="1:27" x14ac:dyDescent="0.25">
      <c r="A86" s="32"/>
      <c r="B86" s="32"/>
      <c r="C86" s="33"/>
      <c r="D86" s="34"/>
      <c r="E86" s="32"/>
      <c r="F86" s="32"/>
      <c r="G86" s="34"/>
      <c r="H86" s="34" t="s">
        <v>89</v>
      </c>
      <c r="I86" s="35">
        <f>H85/G85*100</f>
        <v>34.983432218363411</v>
      </c>
      <c r="J86" s="34"/>
      <c r="K86" s="34"/>
      <c r="L86" s="34"/>
      <c r="M86" s="34" t="s">
        <v>90</v>
      </c>
      <c r="N86" s="36">
        <f>L85/M85</f>
        <v>1.0176333258338439</v>
      </c>
      <c r="O86" s="37"/>
      <c r="P86" s="38" t="s">
        <v>91</v>
      </c>
      <c r="Q86" s="39">
        <f>STDEV(N43:N84)</f>
        <v>0.31349835044908275</v>
      </c>
      <c r="R86" s="40"/>
      <c r="S86" s="32"/>
      <c r="T86" s="32"/>
      <c r="U86" s="34"/>
      <c r="V86" s="32"/>
      <c r="W86" s="33"/>
      <c r="X86" s="32"/>
      <c r="Y86" s="32"/>
      <c r="Z86" s="32"/>
      <c r="AA86" s="32"/>
    </row>
    <row r="87" spans="1:27" x14ac:dyDescent="0.25">
      <c r="A87" s="41"/>
      <c r="B87" s="41"/>
      <c r="C87" s="42"/>
      <c r="D87" s="43"/>
      <c r="E87" s="41"/>
      <c r="F87" s="41"/>
      <c r="G87" s="43"/>
      <c r="H87" s="43" t="s">
        <v>92</v>
      </c>
      <c r="I87" s="44">
        <f>STDEV(I43:I84)</f>
        <v>16.198206726964631</v>
      </c>
      <c r="J87" s="43"/>
      <c r="K87" s="43"/>
      <c r="L87" s="43"/>
      <c r="M87" s="43" t="s">
        <v>93</v>
      </c>
      <c r="N87" s="45">
        <f>AVERAGE(N43:N84)</f>
        <v>0.87957143064023635</v>
      </c>
      <c r="O87" s="46"/>
      <c r="P87" s="47" t="s">
        <v>94</v>
      </c>
      <c r="Q87" s="48">
        <f>AVERAGE(R43:R84)</f>
        <v>23.457837688141495</v>
      </c>
      <c r="R87" s="49" t="s">
        <v>95</v>
      </c>
      <c r="S87" s="41">
        <f>+(Q87/N87)</f>
        <v>26.669622126160501</v>
      </c>
      <c r="T87" s="41"/>
      <c r="U87" s="43"/>
      <c r="V87" s="41"/>
      <c r="W87" s="42"/>
      <c r="X87" s="41"/>
      <c r="Y87" s="41"/>
      <c r="Z87" s="41"/>
      <c r="AA87" s="41"/>
    </row>
    <row r="88" spans="1:27" x14ac:dyDescent="0.25">
      <c r="L88" s="50" t="s">
        <v>96</v>
      </c>
      <c r="M88" s="50" t="s">
        <v>93</v>
      </c>
      <c r="N88" s="51">
        <v>1.0880000000000001</v>
      </c>
      <c r="O88" s="52"/>
      <c r="P88" s="53" t="s">
        <v>91</v>
      </c>
      <c r="Q88" s="54">
        <v>0.49670957742103805</v>
      </c>
    </row>
    <row r="89" spans="1:27" x14ac:dyDescent="0.25">
      <c r="L89" s="55" t="s">
        <v>97</v>
      </c>
      <c r="M89" s="7" t="s">
        <v>98</v>
      </c>
      <c r="N89" s="56" t="s">
        <v>99</v>
      </c>
      <c r="O89" s="6" t="s">
        <v>100</v>
      </c>
      <c r="P89" s="3"/>
      <c r="Q89" s="3"/>
    </row>
    <row r="90" spans="1:27" x14ac:dyDescent="0.25">
      <c r="L90" s="57" t="s">
        <v>101</v>
      </c>
      <c r="M90" s="58">
        <f>$N$88-(1.5*$Q$88)</f>
        <v>0.34293563386844306</v>
      </c>
      <c r="N90" s="59" t="s">
        <v>99</v>
      </c>
      <c r="O90" s="58">
        <f>$N$88+(1.5*$Q$88)</f>
        <v>1.8330643661315571</v>
      </c>
      <c r="P90"/>
      <c r="Q90"/>
    </row>
    <row r="91" spans="1:27" x14ac:dyDescent="0.25">
      <c r="L91" s="57" t="s">
        <v>102</v>
      </c>
      <c r="M91" s="60">
        <v>1.02</v>
      </c>
      <c r="N91"/>
      <c r="O91"/>
      <c r="P91"/>
      <c r="Q91"/>
    </row>
    <row r="92" spans="1:27" x14ac:dyDescent="0.25">
      <c r="A92" t="s">
        <v>103</v>
      </c>
    </row>
    <row r="93" spans="1:27" x14ac:dyDescent="0.25">
      <c r="A93" t="s">
        <v>205</v>
      </c>
      <c r="B93" t="s">
        <v>206</v>
      </c>
      <c r="C93" s="2">
        <v>45167</v>
      </c>
      <c r="D93" s="3">
        <v>80000</v>
      </c>
      <c r="E93" t="s">
        <v>40</v>
      </c>
      <c r="F93" t="s">
        <v>33</v>
      </c>
      <c r="G93" s="3">
        <v>80000</v>
      </c>
      <c r="H93" s="3">
        <v>91400</v>
      </c>
      <c r="I93" s="4">
        <f>H93/G93*100</f>
        <v>114.25</v>
      </c>
      <c r="J93" s="3">
        <v>204504</v>
      </c>
      <c r="K93" s="3">
        <v>30473</v>
      </c>
      <c r="L93" s="3">
        <f>G93-K93</f>
        <v>49527</v>
      </c>
      <c r="M93" s="3">
        <v>170618.62860125001</v>
      </c>
      <c r="N93" s="5">
        <f>L93/M93</f>
        <v>0.29027897132937774</v>
      </c>
      <c r="O93" s="6">
        <v>3336</v>
      </c>
      <c r="P93" s="7">
        <f>L93/O93</f>
        <v>14.846223021582734</v>
      </c>
      <c r="Q93" s="22" t="s">
        <v>114</v>
      </c>
      <c r="R93" s="9">
        <f>ABS(N$87-N93)*100</f>
        <v>58.929245931085859</v>
      </c>
      <c r="S93" t="s">
        <v>59</v>
      </c>
      <c r="U93" s="3">
        <v>29522</v>
      </c>
      <c r="V93" t="s">
        <v>35</v>
      </c>
      <c r="W93" s="2" t="s">
        <v>36</v>
      </c>
      <c r="Y93" t="s">
        <v>115</v>
      </c>
      <c r="Z93">
        <v>201</v>
      </c>
      <c r="AA93">
        <v>47</v>
      </c>
    </row>
    <row r="94" spans="1:27" x14ac:dyDescent="0.25">
      <c r="A94" t="s">
        <v>207</v>
      </c>
      <c r="B94" t="s">
        <v>208</v>
      </c>
      <c r="C94" s="2">
        <v>44984</v>
      </c>
      <c r="D94" s="3">
        <v>235000</v>
      </c>
      <c r="E94" t="s">
        <v>40</v>
      </c>
      <c r="F94" t="s">
        <v>33</v>
      </c>
      <c r="G94" s="3">
        <v>235000</v>
      </c>
      <c r="H94" s="3">
        <v>168700</v>
      </c>
      <c r="I94" s="4">
        <f>H94/G94*100</f>
        <v>71.787234042553195</v>
      </c>
      <c r="J94" s="3">
        <v>417477</v>
      </c>
      <c r="K94" s="3">
        <v>149160</v>
      </c>
      <c r="L94" s="3">
        <f>G94-K94</f>
        <v>85840</v>
      </c>
      <c r="M94" s="3">
        <v>263055.88235000003</v>
      </c>
      <c r="N94" s="5">
        <f>L94/M94</f>
        <v>0.32631849640901972</v>
      </c>
      <c r="O94" s="6">
        <v>3600</v>
      </c>
      <c r="P94" s="7">
        <f>L94/O94</f>
        <v>23.844444444444445</v>
      </c>
      <c r="Q94" s="22" t="s">
        <v>114</v>
      </c>
      <c r="R94" s="9">
        <f t="shared" ref="R94" si="1">ABS(N$87-N94)*100</f>
        <v>55.325293423121671</v>
      </c>
      <c r="U94" s="3">
        <v>98646</v>
      </c>
      <c r="V94" t="s">
        <v>35</v>
      </c>
      <c r="W94" s="2" t="s">
        <v>36</v>
      </c>
      <c r="Y94" t="s">
        <v>121</v>
      </c>
      <c r="Z94">
        <v>201</v>
      </c>
      <c r="AA94">
        <v>0</v>
      </c>
    </row>
    <row r="95" spans="1:27" x14ac:dyDescent="0.25">
      <c r="A95" t="s">
        <v>209</v>
      </c>
      <c r="B95" t="s">
        <v>210</v>
      </c>
      <c r="C95" s="2">
        <v>45107</v>
      </c>
      <c r="D95" s="3">
        <v>2247000</v>
      </c>
      <c r="E95" t="s">
        <v>71</v>
      </c>
      <c r="F95" t="s">
        <v>33</v>
      </c>
      <c r="G95" s="3">
        <v>2247000</v>
      </c>
      <c r="H95" s="3">
        <v>545100</v>
      </c>
      <c r="I95" s="4">
        <f>H95/G95*100</f>
        <v>24.259012016021362</v>
      </c>
      <c r="J95" s="3">
        <v>1226161</v>
      </c>
      <c r="K95" s="3">
        <v>53957</v>
      </c>
      <c r="L95" s="3">
        <f>G95-K95</f>
        <v>2193043</v>
      </c>
      <c r="M95" s="3">
        <v>1149219.60784</v>
      </c>
      <c r="N95" s="5">
        <f>L95/M95</f>
        <v>1.9082888814627033</v>
      </c>
      <c r="O95" s="6">
        <v>11311</v>
      </c>
      <c r="P95" s="7">
        <f>L95/O95</f>
        <v>193.88586331889312</v>
      </c>
      <c r="Q95" s="22" t="s">
        <v>114</v>
      </c>
      <c r="R95" s="9">
        <f>ABS(N$87-N95)*100</f>
        <v>102.87174508224668</v>
      </c>
      <c r="U95" s="3">
        <v>49300</v>
      </c>
      <c r="V95" t="s">
        <v>35</v>
      </c>
      <c r="W95" s="2">
        <v>45503</v>
      </c>
      <c r="Y95" t="s">
        <v>115</v>
      </c>
      <c r="Z95">
        <v>201</v>
      </c>
      <c r="AA95">
        <v>0</v>
      </c>
    </row>
    <row r="96" spans="1:27" x14ac:dyDescent="0.25">
      <c r="A96" t="s">
        <v>211</v>
      </c>
      <c r="B96" t="s">
        <v>212</v>
      </c>
      <c r="C96" s="2">
        <v>45212</v>
      </c>
      <c r="D96" s="3">
        <v>320000</v>
      </c>
      <c r="E96" t="s">
        <v>40</v>
      </c>
      <c r="F96" t="s">
        <v>108</v>
      </c>
      <c r="G96" s="3">
        <v>320000</v>
      </c>
      <c r="H96" s="3">
        <v>105600</v>
      </c>
      <c r="I96" s="4">
        <f>H96/G96*100</f>
        <v>33</v>
      </c>
      <c r="J96" s="3">
        <v>261108</v>
      </c>
      <c r="K96" s="3">
        <v>114229</v>
      </c>
      <c r="L96" s="3">
        <f>G96-K96</f>
        <v>205771</v>
      </c>
      <c r="M96" s="3">
        <v>107329</v>
      </c>
      <c r="N96" s="5">
        <f>L96/M96</f>
        <v>1.9171985204371604</v>
      </c>
      <c r="O96" s="6">
        <v>2800</v>
      </c>
      <c r="P96" s="7">
        <f>L96/O96</f>
        <v>73.489642857142854</v>
      </c>
      <c r="Q96" s="22" t="s">
        <v>145</v>
      </c>
      <c r="R96" s="9">
        <f>ABS(N$87-N96)*100</f>
        <v>103.76270897969242</v>
      </c>
      <c r="U96" s="3">
        <v>93380</v>
      </c>
      <c r="V96" t="s">
        <v>35</v>
      </c>
      <c r="W96" s="2">
        <v>45575</v>
      </c>
      <c r="X96" t="s">
        <v>213</v>
      </c>
      <c r="Y96" t="s">
        <v>115</v>
      </c>
      <c r="Z96">
        <v>201</v>
      </c>
      <c r="AA96">
        <v>0</v>
      </c>
    </row>
    <row r="97" spans="1:52" x14ac:dyDescent="0.25">
      <c r="A97" t="s">
        <v>214</v>
      </c>
      <c r="B97" t="s">
        <v>215</v>
      </c>
      <c r="C97" s="2">
        <v>44985</v>
      </c>
      <c r="D97" s="3">
        <v>2500000</v>
      </c>
      <c r="E97" t="s">
        <v>40</v>
      </c>
      <c r="F97" t="s">
        <v>33</v>
      </c>
      <c r="G97" s="3">
        <v>2500000</v>
      </c>
      <c r="H97" s="3">
        <v>456100</v>
      </c>
      <c r="I97" s="4">
        <f>H97/G97*100</f>
        <v>18.244</v>
      </c>
      <c r="J97" s="3">
        <v>1407572</v>
      </c>
      <c r="K97" s="3">
        <v>221584</v>
      </c>
      <c r="L97" s="3">
        <f>G97-K97</f>
        <v>2278416</v>
      </c>
      <c r="M97" s="3">
        <v>1162733.3333300001</v>
      </c>
      <c r="N97" s="5">
        <f>L97/M97</f>
        <v>1.9595344303708488</v>
      </c>
      <c r="O97" s="6">
        <v>23040</v>
      </c>
      <c r="P97" s="7">
        <f>L97/O97</f>
        <v>98.889583333333334</v>
      </c>
      <c r="Q97" s="22" t="s">
        <v>114</v>
      </c>
      <c r="R97" s="9">
        <f>ABS(N$87-N97)*100</f>
        <v>107.99629997306126</v>
      </c>
      <c r="U97" s="3">
        <v>154222</v>
      </c>
      <c r="V97" t="s">
        <v>35</v>
      </c>
      <c r="W97" s="2" t="s">
        <v>36</v>
      </c>
      <c r="Y97" t="s">
        <v>115</v>
      </c>
      <c r="Z97">
        <v>201</v>
      </c>
      <c r="AA97">
        <v>0</v>
      </c>
    </row>
    <row r="98" spans="1:52" x14ac:dyDescent="0.25">
      <c r="A98" t="s">
        <v>216</v>
      </c>
      <c r="B98" t="s">
        <v>217</v>
      </c>
      <c r="C98" s="2">
        <v>45026</v>
      </c>
      <c r="D98" s="3">
        <v>70000</v>
      </c>
      <c r="E98" t="s">
        <v>40</v>
      </c>
      <c r="F98" t="s">
        <v>33</v>
      </c>
      <c r="G98" s="3">
        <v>70000</v>
      </c>
      <c r="H98" s="3">
        <v>15800</v>
      </c>
      <c r="I98" s="4">
        <f>H98/G98*100</f>
        <v>22.571428571428569</v>
      </c>
      <c r="J98" s="3">
        <v>44995</v>
      </c>
      <c r="K98" s="3">
        <v>27260</v>
      </c>
      <c r="L98" s="3">
        <f>G98-K98</f>
        <v>42740</v>
      </c>
      <c r="M98" s="3">
        <v>21462.962966296298</v>
      </c>
      <c r="N98" s="5">
        <f>L98/M98</f>
        <v>1.9913373594836576</v>
      </c>
      <c r="O98" s="6">
        <v>3400</v>
      </c>
      <c r="P98" s="7">
        <f>L98/O98</f>
        <v>12.570588235294117</v>
      </c>
      <c r="Q98" s="22" t="s">
        <v>114</v>
      </c>
      <c r="R98" s="9">
        <f>ABS(N$87-N98)*100</f>
        <v>111.17659288434214</v>
      </c>
      <c r="U98" s="3">
        <v>27260</v>
      </c>
      <c r="V98" t="s">
        <v>35</v>
      </c>
      <c r="W98" s="2" t="s">
        <v>36</v>
      </c>
      <c r="Y98" t="s">
        <v>115</v>
      </c>
      <c r="Z98">
        <v>201</v>
      </c>
      <c r="AA98">
        <v>0</v>
      </c>
    </row>
    <row r="99" spans="1:52" x14ac:dyDescent="0.25">
      <c r="A99" t="s">
        <v>218</v>
      </c>
      <c r="B99" t="s">
        <v>219</v>
      </c>
      <c r="C99" s="2">
        <v>44754</v>
      </c>
      <c r="D99" s="3">
        <v>1500000</v>
      </c>
      <c r="E99" t="s">
        <v>40</v>
      </c>
      <c r="F99" t="s">
        <v>33</v>
      </c>
      <c r="G99" s="3">
        <v>1500000</v>
      </c>
      <c r="H99" s="3">
        <v>359500</v>
      </c>
      <c r="I99" s="4">
        <f>H99/G99*100</f>
        <v>23.966666666666665</v>
      </c>
      <c r="J99" s="3">
        <v>850167</v>
      </c>
      <c r="K99" s="3">
        <v>230363</v>
      </c>
      <c r="L99" s="3">
        <f>G99-K99</f>
        <v>1269637</v>
      </c>
      <c r="M99" s="3">
        <v>607650.98039000004</v>
      </c>
      <c r="N99" s="5">
        <f>L99/M99</f>
        <v>2.0894181709130573</v>
      </c>
      <c r="O99" s="6">
        <v>8686</v>
      </c>
      <c r="P99" s="7">
        <f>L99/O99</f>
        <v>146.17050425972829</v>
      </c>
      <c r="Q99" s="22" t="s">
        <v>114</v>
      </c>
      <c r="R99" s="9">
        <f>ABS(N$87-N99)*100</f>
        <v>120.9846740272821</v>
      </c>
      <c r="U99" s="3">
        <v>200506</v>
      </c>
      <c r="V99" t="s">
        <v>35</v>
      </c>
      <c r="W99" s="2" t="s">
        <v>36</v>
      </c>
      <c r="Y99" t="s">
        <v>115</v>
      </c>
      <c r="Z99">
        <v>201</v>
      </c>
      <c r="AA99">
        <v>0</v>
      </c>
    </row>
    <row r="100" spans="1:52" x14ac:dyDescent="0.25">
      <c r="A100" t="s">
        <v>220</v>
      </c>
      <c r="B100" t="s">
        <v>221</v>
      </c>
      <c r="C100" s="2">
        <v>44739</v>
      </c>
      <c r="D100" s="3">
        <v>825000</v>
      </c>
      <c r="E100" t="s">
        <v>32</v>
      </c>
      <c r="F100" t="s">
        <v>33</v>
      </c>
      <c r="G100" s="3">
        <v>825000</v>
      </c>
      <c r="H100" s="3">
        <v>132500</v>
      </c>
      <c r="I100" s="4">
        <f>H100/G100*100</f>
        <v>16.060606060606062</v>
      </c>
      <c r="J100" s="3">
        <v>439944</v>
      </c>
      <c r="K100" s="3">
        <v>137425</v>
      </c>
      <c r="L100" s="3">
        <f>G100-K100</f>
        <v>687575</v>
      </c>
      <c r="M100" s="3">
        <v>296587.2549</v>
      </c>
      <c r="N100" s="5">
        <f>L100/M100</f>
        <v>2.3182890992124019</v>
      </c>
      <c r="O100" s="6">
        <v>19200</v>
      </c>
      <c r="P100" s="7">
        <f>L100/O100</f>
        <v>35.811197916666664</v>
      </c>
      <c r="Q100" s="22" t="s">
        <v>114</v>
      </c>
      <c r="R100" s="9">
        <f>ABS(N$87-N100)*100</f>
        <v>143.87176685721656</v>
      </c>
      <c r="U100" s="3">
        <v>123540</v>
      </c>
      <c r="V100" t="s">
        <v>139</v>
      </c>
      <c r="W100" s="2" t="s">
        <v>36</v>
      </c>
      <c r="Y100" t="s">
        <v>115</v>
      </c>
      <c r="Z100">
        <v>201</v>
      </c>
      <c r="AA100">
        <v>0</v>
      </c>
    </row>
    <row r="105" spans="1:52" x14ac:dyDescent="0.25">
      <c r="A105" s="12" t="s">
        <v>3</v>
      </c>
      <c r="B105" s="12" t="s">
        <v>4</v>
      </c>
      <c r="C105" s="13" t="s">
        <v>5</v>
      </c>
      <c r="D105" s="14" t="s">
        <v>6</v>
      </c>
      <c r="E105" s="12" t="s">
        <v>7</v>
      </c>
      <c r="F105" s="12" t="s">
        <v>8</v>
      </c>
      <c r="G105" s="14" t="s">
        <v>9</v>
      </c>
      <c r="H105" s="14" t="s">
        <v>10</v>
      </c>
      <c r="I105" s="15" t="s">
        <v>11</v>
      </c>
      <c r="J105" s="14" t="s">
        <v>12</v>
      </c>
      <c r="K105" s="14" t="s">
        <v>13</v>
      </c>
      <c r="L105" s="14" t="s">
        <v>14</v>
      </c>
      <c r="M105" s="14" t="s">
        <v>15</v>
      </c>
      <c r="N105" s="16" t="s">
        <v>16</v>
      </c>
      <c r="O105" s="17" t="s">
        <v>17</v>
      </c>
      <c r="P105" s="18" t="s">
        <v>18</v>
      </c>
      <c r="Q105" s="19" t="s">
        <v>19</v>
      </c>
      <c r="R105" s="20" t="s">
        <v>20</v>
      </c>
      <c r="S105" s="12" t="s">
        <v>21</v>
      </c>
      <c r="T105" s="12" t="s">
        <v>22</v>
      </c>
      <c r="U105" s="14" t="s">
        <v>23</v>
      </c>
      <c r="V105" s="12" t="s">
        <v>24</v>
      </c>
      <c r="W105" s="13" t="s">
        <v>25</v>
      </c>
      <c r="X105" s="12" t="s">
        <v>26</v>
      </c>
      <c r="Y105" s="12" t="s">
        <v>27</v>
      </c>
      <c r="Z105" s="12" t="s">
        <v>28</v>
      </c>
      <c r="AA105" s="12" t="s">
        <v>29</v>
      </c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</row>
    <row r="106" spans="1:52" x14ac:dyDescent="0.25">
      <c r="A106" t="s">
        <v>222</v>
      </c>
      <c r="B106" t="s">
        <v>223</v>
      </c>
      <c r="C106" s="2">
        <v>44754</v>
      </c>
      <c r="D106" s="3">
        <v>350000</v>
      </c>
      <c r="E106" t="s">
        <v>40</v>
      </c>
      <c r="F106" t="s">
        <v>108</v>
      </c>
      <c r="G106" s="3">
        <v>350000</v>
      </c>
      <c r="H106" s="3">
        <v>163800</v>
      </c>
      <c r="I106" s="4">
        <f>H106/G106*100</f>
        <v>46.800000000000004</v>
      </c>
      <c r="J106" s="3">
        <v>567315</v>
      </c>
      <c r="K106" s="3">
        <v>231963</v>
      </c>
      <c r="L106" s="3">
        <f>G106-K106</f>
        <v>118037</v>
      </c>
      <c r="M106" s="3">
        <v>249344</v>
      </c>
      <c r="N106" s="5">
        <f>L106/M106</f>
        <v>0.47339017582135523</v>
      </c>
      <c r="O106" s="6">
        <v>3279</v>
      </c>
      <c r="P106" s="7">
        <f>L106/O106</f>
        <v>35.997865202805734</v>
      </c>
      <c r="Q106" s="22" t="s">
        <v>145</v>
      </c>
      <c r="R106" s="9">
        <f>ABS(N$115-N106)*100</f>
        <v>46.39731404392036</v>
      </c>
      <c r="S106" t="s">
        <v>224</v>
      </c>
      <c r="T106" t="s">
        <v>150</v>
      </c>
      <c r="U106" s="3">
        <v>218903</v>
      </c>
      <c r="V106" t="s">
        <v>35</v>
      </c>
      <c r="W106" s="2" t="s">
        <v>36</v>
      </c>
      <c r="X106" t="s">
        <v>225</v>
      </c>
      <c r="Y106" t="s">
        <v>226</v>
      </c>
      <c r="Z106">
        <v>201</v>
      </c>
      <c r="AA106">
        <v>53</v>
      </c>
    </row>
    <row r="107" spans="1:52" x14ac:dyDescent="0.25">
      <c r="A107" t="s">
        <v>227</v>
      </c>
      <c r="B107" t="s">
        <v>228</v>
      </c>
      <c r="C107" s="2">
        <v>44951</v>
      </c>
      <c r="D107" s="3">
        <v>1600000</v>
      </c>
      <c r="E107" t="s">
        <v>71</v>
      </c>
      <c r="F107" t="s">
        <v>33</v>
      </c>
      <c r="G107" s="3">
        <v>1600000</v>
      </c>
      <c r="H107" s="3">
        <v>318300</v>
      </c>
      <c r="I107" s="4">
        <f>H107/G107*100</f>
        <v>19.893749999999997</v>
      </c>
      <c r="J107" s="3">
        <v>1676830</v>
      </c>
      <c r="K107" s="3">
        <v>674750</v>
      </c>
      <c r="L107" s="3">
        <f>G107-K107</f>
        <v>925250</v>
      </c>
      <c r="M107" s="3">
        <v>1002080</v>
      </c>
      <c r="N107" s="5">
        <f>L107/M107</f>
        <v>0.92332947469263926</v>
      </c>
      <c r="O107" s="6">
        <v>24330</v>
      </c>
      <c r="P107" s="7">
        <f>L107/O107</f>
        <v>38.029182079736948</v>
      </c>
      <c r="Q107" s="22" t="s">
        <v>145</v>
      </c>
      <c r="R107" s="9">
        <f>ABS(N$115-N107)*100</f>
        <v>1.4033841567919536</v>
      </c>
      <c r="U107" s="3">
        <v>598114</v>
      </c>
      <c r="V107" t="s">
        <v>139</v>
      </c>
      <c r="W107" s="2" t="s">
        <v>36</v>
      </c>
      <c r="Y107" t="s">
        <v>229</v>
      </c>
      <c r="Z107">
        <v>201</v>
      </c>
      <c r="AA107">
        <v>0</v>
      </c>
    </row>
    <row r="108" spans="1:52" x14ac:dyDescent="0.25">
      <c r="A108" t="s">
        <v>230</v>
      </c>
      <c r="B108" t="s">
        <v>231</v>
      </c>
      <c r="C108" s="2">
        <v>44686</v>
      </c>
      <c r="D108" s="3">
        <v>350000</v>
      </c>
      <c r="E108" t="s">
        <v>40</v>
      </c>
      <c r="F108" t="s">
        <v>33</v>
      </c>
      <c r="G108" s="3">
        <v>350000</v>
      </c>
      <c r="H108" s="3">
        <v>180000</v>
      </c>
      <c r="I108" s="4">
        <f>H108/G108*100</f>
        <v>51.428571428571423</v>
      </c>
      <c r="J108" s="3">
        <v>368282</v>
      </c>
      <c r="K108" s="3">
        <v>93264</v>
      </c>
      <c r="L108" s="3">
        <f>G108-K108</f>
        <v>256736</v>
      </c>
      <c r="M108" s="3">
        <v>275018</v>
      </c>
      <c r="N108" s="5">
        <f>L108/M108</f>
        <v>0.93352435113338039</v>
      </c>
      <c r="O108" s="6">
        <v>3304</v>
      </c>
      <c r="P108" s="7">
        <f>L108/O108</f>
        <v>77.704600484261505</v>
      </c>
      <c r="Q108" s="22" t="s">
        <v>145</v>
      </c>
      <c r="R108" s="9">
        <f>ABS(N$115-N108)*100</f>
        <v>0.38389651271784064</v>
      </c>
      <c r="S108">
        <v>0</v>
      </c>
      <c r="U108" s="3">
        <v>68406</v>
      </c>
      <c r="V108" t="s">
        <v>35</v>
      </c>
      <c r="W108" s="2" t="s">
        <v>36</v>
      </c>
      <c r="Y108" t="s">
        <v>229</v>
      </c>
      <c r="Z108">
        <v>201</v>
      </c>
      <c r="AA108">
        <v>54</v>
      </c>
    </row>
    <row r="109" spans="1:52" x14ac:dyDescent="0.25">
      <c r="A109" t="s">
        <v>232</v>
      </c>
      <c r="B109" t="s">
        <v>233</v>
      </c>
      <c r="C109" s="2">
        <v>44939</v>
      </c>
      <c r="D109" s="3">
        <v>145000</v>
      </c>
      <c r="E109" t="s">
        <v>40</v>
      </c>
      <c r="F109" t="s">
        <v>33</v>
      </c>
      <c r="G109" s="3">
        <v>145000</v>
      </c>
      <c r="H109" s="3">
        <v>106100</v>
      </c>
      <c r="I109" s="4">
        <f>H109/G109*100</f>
        <v>73.172413793103459</v>
      </c>
      <c r="J109" s="3">
        <v>143612</v>
      </c>
      <c r="K109" s="3">
        <v>26966</v>
      </c>
      <c r="L109" s="3">
        <f>G109-K109</f>
        <v>118034</v>
      </c>
      <c r="M109" s="3">
        <v>116646</v>
      </c>
      <c r="N109" s="5">
        <f>L109/M109</f>
        <v>1.011899250724414</v>
      </c>
      <c r="O109" s="6">
        <v>1632</v>
      </c>
      <c r="P109" s="7">
        <f>L109/O109</f>
        <v>72.324754901960787</v>
      </c>
      <c r="Q109" s="22" t="s">
        <v>145</v>
      </c>
      <c r="R109" s="9">
        <f>ABS(N$115-N109)*100</f>
        <v>7.4535934463855202</v>
      </c>
      <c r="U109" s="3">
        <v>18768</v>
      </c>
      <c r="V109" t="s">
        <v>35</v>
      </c>
      <c r="W109" s="2" t="s">
        <v>36</v>
      </c>
      <c r="Y109" t="s">
        <v>229</v>
      </c>
      <c r="Z109" s="21">
        <v>207</v>
      </c>
      <c r="AA109" s="21">
        <v>0</v>
      </c>
    </row>
    <row r="110" spans="1:52" x14ac:dyDescent="0.25">
      <c r="A110" t="s">
        <v>234</v>
      </c>
      <c r="B110" t="s">
        <v>235</v>
      </c>
      <c r="C110" s="2">
        <v>44687</v>
      </c>
      <c r="D110" s="3">
        <v>6750000</v>
      </c>
      <c r="E110" t="s">
        <v>71</v>
      </c>
      <c r="F110" t="s">
        <v>33</v>
      </c>
      <c r="G110" s="3">
        <v>6750000</v>
      </c>
      <c r="H110" s="3">
        <v>1830300</v>
      </c>
      <c r="I110" s="4">
        <f>H110/G110*100</f>
        <v>27.115555555555552</v>
      </c>
      <c r="J110" s="3">
        <v>6598026</v>
      </c>
      <c r="K110" s="3">
        <v>548974</v>
      </c>
      <c r="L110" s="3">
        <f>G110-K110</f>
        <v>6201026</v>
      </c>
      <c r="M110" s="3">
        <v>6049052</v>
      </c>
      <c r="N110" s="5">
        <f>L110/M110</f>
        <v>1.0251236061452274</v>
      </c>
      <c r="O110" s="6">
        <v>50382</v>
      </c>
      <c r="P110" s="7">
        <f>L110/O110</f>
        <v>123.08018736850462</v>
      </c>
      <c r="Q110" s="22" t="s">
        <v>145</v>
      </c>
      <c r="R110" s="9">
        <f>ABS(N$115-N110)*100</f>
        <v>8.7760289884668552</v>
      </c>
      <c r="U110" s="3">
        <v>394650</v>
      </c>
      <c r="V110" t="s">
        <v>35</v>
      </c>
      <c r="W110" s="2" t="s">
        <v>36</v>
      </c>
      <c r="Y110" t="s">
        <v>229</v>
      </c>
      <c r="Z110">
        <v>201</v>
      </c>
      <c r="AA110">
        <v>0</v>
      </c>
    </row>
    <row r="111" spans="1:52" x14ac:dyDescent="0.25">
      <c r="A111" t="s">
        <v>236</v>
      </c>
      <c r="B111" t="s">
        <v>237</v>
      </c>
      <c r="C111" s="2">
        <v>45042</v>
      </c>
      <c r="D111" s="3">
        <v>275000</v>
      </c>
      <c r="E111" t="s">
        <v>40</v>
      </c>
      <c r="F111" t="s">
        <v>33</v>
      </c>
      <c r="G111" s="3">
        <v>275000</v>
      </c>
      <c r="H111" s="3">
        <v>118900</v>
      </c>
      <c r="I111" s="4">
        <f>H111/G111*100</f>
        <v>43.236363636363635</v>
      </c>
      <c r="J111" s="3">
        <v>258633</v>
      </c>
      <c r="K111" s="3">
        <v>46884</v>
      </c>
      <c r="L111" s="3">
        <f>G111-K111</f>
        <v>228116</v>
      </c>
      <c r="M111" s="3">
        <v>211749</v>
      </c>
      <c r="N111" s="5">
        <f>L111/M111</f>
        <v>1.0772943437749412</v>
      </c>
      <c r="O111" s="6">
        <v>2528</v>
      </c>
      <c r="P111" s="7">
        <f>L111/O111</f>
        <v>90.235759493670884</v>
      </c>
      <c r="Q111" s="22" t="s">
        <v>145</v>
      </c>
      <c r="R111" s="9">
        <f>ABS(N$115-N111)*100</f>
        <v>13.993102751438236</v>
      </c>
      <c r="S111" t="s">
        <v>238</v>
      </c>
      <c r="T111" t="s">
        <v>150</v>
      </c>
      <c r="U111" s="3">
        <v>38588</v>
      </c>
      <c r="V111" t="s">
        <v>35</v>
      </c>
      <c r="W111" s="2" t="s">
        <v>36</v>
      </c>
      <c r="Y111" t="s">
        <v>229</v>
      </c>
      <c r="Z111">
        <v>201</v>
      </c>
      <c r="AA111">
        <v>58</v>
      </c>
    </row>
    <row r="112" spans="1:52" ht="15.75" thickBot="1" x14ac:dyDescent="0.3">
      <c r="A112" t="s">
        <v>239</v>
      </c>
      <c r="B112" t="s">
        <v>240</v>
      </c>
      <c r="C112" s="2">
        <v>45146</v>
      </c>
      <c r="D112" s="3">
        <v>800000</v>
      </c>
      <c r="E112" t="s">
        <v>40</v>
      </c>
      <c r="F112" t="s">
        <v>33</v>
      </c>
      <c r="G112" s="3">
        <v>800000</v>
      </c>
      <c r="H112" s="3">
        <v>288300</v>
      </c>
      <c r="I112" s="4">
        <f>H112/G112*100</f>
        <v>36.037500000000001</v>
      </c>
      <c r="J112" s="3">
        <v>732237</v>
      </c>
      <c r="K112" s="3">
        <v>152977</v>
      </c>
      <c r="L112" s="3">
        <f>G112-K112</f>
        <v>647023</v>
      </c>
      <c r="M112" s="3">
        <v>579260</v>
      </c>
      <c r="N112" s="5">
        <f>L112/M112</f>
        <v>1.1169820115319546</v>
      </c>
      <c r="O112" s="6">
        <v>9900</v>
      </c>
      <c r="P112" s="7">
        <f>L112/O112</f>
        <v>65.355858585858584</v>
      </c>
      <c r="Q112" s="22" t="s">
        <v>145</v>
      </c>
      <c r="R112" s="9">
        <f>ABS(N$115-N112)*100</f>
        <v>17.961869527139584</v>
      </c>
      <c r="T112" t="s">
        <v>150</v>
      </c>
      <c r="U112" s="3">
        <v>126288</v>
      </c>
      <c r="V112" t="s">
        <v>35</v>
      </c>
      <c r="W112" s="2">
        <v>45548</v>
      </c>
      <c r="Y112" t="s">
        <v>229</v>
      </c>
      <c r="Z112">
        <v>201</v>
      </c>
      <c r="AA112">
        <v>0</v>
      </c>
    </row>
    <row r="113" spans="1:27" ht="15.75" thickTop="1" x14ac:dyDescent="0.25">
      <c r="A113" s="23"/>
      <c r="B113" s="23"/>
      <c r="C113" s="24" t="s">
        <v>88</v>
      </c>
      <c r="D113" s="25">
        <f>+SUM(D106:D112)</f>
        <v>10270000</v>
      </c>
      <c r="E113" s="23"/>
      <c r="F113" s="23"/>
      <c r="G113" s="25">
        <f>+SUM(G106:G112)</f>
        <v>10270000</v>
      </c>
      <c r="H113" s="25">
        <f>+SUM(H106:H112)</f>
        <v>3005700</v>
      </c>
      <c r="I113" s="26"/>
      <c r="J113" s="25">
        <f>+SUM(J106:J112)</f>
        <v>10344935</v>
      </c>
      <c r="K113" s="25"/>
      <c r="L113" s="25">
        <f>+SUM(L106:L112)</f>
        <v>8494222</v>
      </c>
      <c r="M113" s="25">
        <f>+SUM(M106:M112)</f>
        <v>8483149</v>
      </c>
      <c r="N113" s="27"/>
      <c r="O113" s="28"/>
      <c r="P113" s="29">
        <f>AVERAGE(P106:P112)</f>
        <v>71.818315445257014</v>
      </c>
      <c r="Q113" s="30"/>
      <c r="R113" s="31">
        <f>ABS(N115-N114)*100</f>
        <v>6.3941977327942379</v>
      </c>
      <c r="S113" s="23"/>
      <c r="T113" s="23"/>
      <c r="U113" s="25"/>
      <c r="V113" s="23"/>
      <c r="W113" s="24"/>
      <c r="X113" s="23"/>
      <c r="Y113" s="23"/>
      <c r="Z113" s="23"/>
      <c r="AA113" s="23"/>
    </row>
    <row r="114" spans="1:27" x14ac:dyDescent="0.25">
      <c r="A114" s="32"/>
      <c r="B114" s="32"/>
      <c r="C114" s="33"/>
      <c r="D114" s="34"/>
      <c r="E114" s="32"/>
      <c r="F114" s="32"/>
      <c r="G114" s="34"/>
      <c r="H114" s="34" t="s">
        <v>89</v>
      </c>
      <c r="I114" s="35">
        <f>H113/G113*100</f>
        <v>29.266796494644598</v>
      </c>
      <c r="J114" s="34"/>
      <c r="K114" s="34"/>
      <c r="L114" s="34"/>
      <c r="M114" s="34" t="s">
        <v>90</v>
      </c>
      <c r="N114" s="36">
        <f>L113/M113</f>
        <v>1.0013052935885012</v>
      </c>
      <c r="O114" s="37"/>
      <c r="P114" s="38" t="s">
        <v>91</v>
      </c>
      <c r="Q114" s="39">
        <f>STDEV(N106:N112)</f>
        <v>0.21624977979591453</v>
      </c>
      <c r="R114" s="40"/>
      <c r="S114" s="32"/>
      <c r="T114" s="32"/>
      <c r="U114" s="34"/>
      <c r="V114" s="32"/>
      <c r="W114" s="33"/>
      <c r="X114" s="32"/>
      <c r="Y114" s="32"/>
      <c r="Z114" s="32"/>
      <c r="AA114" s="32"/>
    </row>
    <row r="115" spans="1:27" x14ac:dyDescent="0.25">
      <c r="A115" s="41"/>
      <c r="B115" s="41"/>
      <c r="C115" s="42"/>
      <c r="D115" s="43"/>
      <c r="E115" s="41"/>
      <c r="F115" s="41"/>
      <c r="G115" s="43"/>
      <c r="H115" s="43" t="s">
        <v>92</v>
      </c>
      <c r="I115" s="44">
        <f>STDEV(I106:I112)</f>
        <v>17.45962637314797</v>
      </c>
      <c r="J115" s="43"/>
      <c r="K115" s="43"/>
      <c r="L115" s="43"/>
      <c r="M115" s="43" t="s">
        <v>93</v>
      </c>
      <c r="N115" s="45">
        <f>AVERAGE(N106:N112)</f>
        <v>0.9373633162605588</v>
      </c>
      <c r="O115" s="46"/>
      <c r="P115" s="47" t="s">
        <v>94</v>
      </c>
      <c r="Q115" s="48">
        <f>AVERAGE(R106:R112)</f>
        <v>13.76702706098005</v>
      </c>
      <c r="R115" s="49" t="s">
        <v>95</v>
      </c>
      <c r="S115" s="41">
        <f>+(Q115/N115)</f>
        <v>14.68697016638235</v>
      </c>
      <c r="T115" s="41"/>
      <c r="U115" s="43"/>
      <c r="V115" s="41"/>
      <c r="W115" s="42"/>
      <c r="X115" s="41"/>
      <c r="Y115" s="41"/>
      <c r="Z115" s="41"/>
      <c r="AA115" s="41"/>
    </row>
    <row r="116" spans="1:27" x14ac:dyDescent="0.25">
      <c r="L116" s="50" t="s">
        <v>96</v>
      </c>
      <c r="M116" s="50" t="s">
        <v>93</v>
      </c>
      <c r="N116" s="51">
        <v>0.93360381459327035</v>
      </c>
      <c r="O116" s="52"/>
      <c r="P116" s="53" t="s">
        <v>91</v>
      </c>
      <c r="Q116" s="54">
        <v>0.43838214182515212</v>
      </c>
    </row>
    <row r="117" spans="1:27" x14ac:dyDescent="0.25">
      <c r="L117" s="55" t="s">
        <v>97</v>
      </c>
      <c r="M117" s="7" t="s">
        <v>98</v>
      </c>
      <c r="N117" s="56" t="s">
        <v>99</v>
      </c>
      <c r="O117" s="6" t="s">
        <v>100</v>
      </c>
      <c r="P117" s="3"/>
      <c r="Q117" s="3"/>
    </row>
    <row r="118" spans="1:27" x14ac:dyDescent="0.25">
      <c r="L118" s="57" t="s">
        <v>101</v>
      </c>
      <c r="M118" s="58">
        <f>$N$116-(1.5*$Q$116)</f>
        <v>0.27603060185554218</v>
      </c>
      <c r="N118" s="59" t="s">
        <v>99</v>
      </c>
      <c r="O118" s="58">
        <f>$N$116+(1.5*$Q$116)</f>
        <v>1.5911770273309984</v>
      </c>
      <c r="P118"/>
      <c r="Q118"/>
    </row>
    <row r="119" spans="1:27" x14ac:dyDescent="0.25">
      <c r="L119" s="57" t="s">
        <v>102</v>
      </c>
      <c r="M119" s="60">
        <v>1</v>
      </c>
      <c r="N119"/>
      <c r="O119"/>
      <c r="P119"/>
      <c r="Q119"/>
    </row>
    <row r="120" spans="1:27" x14ac:dyDescent="0.25">
      <c r="A120" t="s">
        <v>103</v>
      </c>
    </row>
    <row r="121" spans="1:27" x14ac:dyDescent="0.25">
      <c r="A121" t="s">
        <v>241</v>
      </c>
      <c r="B121" t="s">
        <v>242</v>
      </c>
      <c r="C121" s="2">
        <v>44774</v>
      </c>
      <c r="D121" s="3">
        <v>39900</v>
      </c>
      <c r="E121" t="s">
        <v>40</v>
      </c>
      <c r="F121" t="s">
        <v>33</v>
      </c>
      <c r="G121" s="3">
        <v>39900</v>
      </c>
      <c r="H121" s="3">
        <v>24800</v>
      </c>
      <c r="I121" s="4">
        <f>H121/G121*100</f>
        <v>62.155388471177943</v>
      </c>
      <c r="J121" s="3">
        <v>185202</v>
      </c>
      <c r="K121" s="3">
        <v>28740</v>
      </c>
      <c r="L121" s="3">
        <f>G121-K121</f>
        <v>11160</v>
      </c>
      <c r="M121" s="3">
        <v>156462</v>
      </c>
      <c r="N121" s="5">
        <f>L121/M121</f>
        <v>7.1327223223530314E-2</v>
      </c>
      <c r="O121" s="6">
        <v>2400</v>
      </c>
      <c r="P121" s="7">
        <f>L121/O121</f>
        <v>4.6500000000000004</v>
      </c>
      <c r="Q121" s="22" t="s">
        <v>145</v>
      </c>
      <c r="R121" s="9">
        <f>ABS(N$115-N121)*100</f>
        <v>86.603609303702839</v>
      </c>
      <c r="U121" s="3">
        <v>28740</v>
      </c>
      <c r="V121" t="s">
        <v>35</v>
      </c>
      <c r="W121" s="2" t="s">
        <v>36</v>
      </c>
      <c r="Y121" t="s">
        <v>226</v>
      </c>
      <c r="Z121">
        <v>201</v>
      </c>
      <c r="AA121">
        <v>0</v>
      </c>
    </row>
    <row r="122" spans="1:27" x14ac:dyDescent="0.25">
      <c r="A122" t="s">
        <v>243</v>
      </c>
      <c r="B122" t="s">
        <v>244</v>
      </c>
      <c r="C122" s="2">
        <v>45177</v>
      </c>
      <c r="D122" s="3">
        <v>165000</v>
      </c>
      <c r="E122" t="s">
        <v>32</v>
      </c>
      <c r="F122" t="s">
        <v>108</v>
      </c>
      <c r="G122" s="3">
        <v>165000</v>
      </c>
      <c r="H122" s="3">
        <v>195800</v>
      </c>
      <c r="I122" s="4">
        <f>H122/G122*100</f>
        <v>118.66666666666667</v>
      </c>
      <c r="J122" s="3">
        <v>363283</v>
      </c>
      <c r="K122" s="3">
        <v>141824</v>
      </c>
      <c r="L122" s="3">
        <f>G122-K122</f>
        <v>23176</v>
      </c>
      <c r="M122" s="3">
        <v>173224</v>
      </c>
      <c r="N122" s="5">
        <f>L122/M122</f>
        <v>0.13379208423774996</v>
      </c>
      <c r="O122" s="6">
        <v>1791</v>
      </c>
      <c r="P122" s="7">
        <f>L122/O122</f>
        <v>12.940256839754328</v>
      </c>
      <c r="Q122" s="22" t="s">
        <v>145</v>
      </c>
      <c r="R122" s="9">
        <f t="shared" ref="R122:R123" si="2">ABS(N$115-N122)*100</f>
        <v>80.357123202280874</v>
      </c>
      <c r="U122" s="3">
        <v>123657</v>
      </c>
      <c r="V122" t="s">
        <v>35</v>
      </c>
      <c r="W122" s="2" t="s">
        <v>36</v>
      </c>
      <c r="X122" t="s">
        <v>245</v>
      </c>
      <c r="Y122" t="s">
        <v>229</v>
      </c>
      <c r="Z122">
        <v>201</v>
      </c>
      <c r="AA122">
        <v>0</v>
      </c>
    </row>
    <row r="123" spans="1:27" x14ac:dyDescent="0.25">
      <c r="A123" t="s">
        <v>246</v>
      </c>
      <c r="B123" t="s">
        <v>247</v>
      </c>
      <c r="C123" s="2">
        <v>44713</v>
      </c>
      <c r="D123" s="3">
        <v>435000</v>
      </c>
      <c r="E123" t="s">
        <v>40</v>
      </c>
      <c r="F123" t="s">
        <v>108</v>
      </c>
      <c r="G123" s="3">
        <v>435000</v>
      </c>
      <c r="H123" s="3">
        <v>241300</v>
      </c>
      <c r="I123" s="4">
        <f>H123/G123*100</f>
        <v>55.47126436781609</v>
      </c>
      <c r="J123" s="3">
        <v>901421</v>
      </c>
      <c r="K123" s="3">
        <v>359323</v>
      </c>
      <c r="L123" s="3">
        <f>G123-K123</f>
        <v>75677</v>
      </c>
      <c r="M123" s="3">
        <v>393535</v>
      </c>
      <c r="N123" s="5">
        <f>L123/M123</f>
        <v>0.19230055776487479</v>
      </c>
      <c r="O123" s="6">
        <v>8940</v>
      </c>
      <c r="P123" s="7">
        <f>L123/O123</f>
        <v>8.4649888143176728</v>
      </c>
      <c r="Q123" s="22" t="s">
        <v>145</v>
      </c>
      <c r="R123" s="9">
        <f t="shared" si="2"/>
        <v>74.506275849568411</v>
      </c>
      <c r="T123" t="s">
        <v>150</v>
      </c>
      <c r="U123" s="3">
        <v>344880</v>
      </c>
      <c r="V123" t="s">
        <v>35</v>
      </c>
      <c r="W123" s="2" t="s">
        <v>36</v>
      </c>
      <c r="X123" t="s">
        <v>248</v>
      </c>
      <c r="Y123" t="s">
        <v>226</v>
      </c>
      <c r="Z123">
        <v>201</v>
      </c>
      <c r="AA123">
        <v>0</v>
      </c>
    </row>
    <row r="129" spans="1:27" x14ac:dyDescent="0.25">
      <c r="A129" t="s">
        <v>232</v>
      </c>
      <c r="B129" t="s">
        <v>233</v>
      </c>
      <c r="C129" s="2">
        <v>44939</v>
      </c>
      <c r="D129" s="3">
        <v>145000</v>
      </c>
      <c r="E129" t="s">
        <v>40</v>
      </c>
      <c r="F129" t="s">
        <v>33</v>
      </c>
      <c r="G129" s="3">
        <v>145000</v>
      </c>
      <c r="H129" s="3">
        <v>106100</v>
      </c>
      <c r="I129" s="4">
        <v>73.172413793103459</v>
      </c>
      <c r="J129" s="3">
        <v>143612</v>
      </c>
      <c r="K129" s="3">
        <v>26966</v>
      </c>
      <c r="L129" s="3">
        <v>118034</v>
      </c>
      <c r="M129" s="3">
        <v>116646</v>
      </c>
      <c r="N129" s="5">
        <v>1.011899250724414</v>
      </c>
      <c r="O129" s="6">
        <v>1632</v>
      </c>
      <c r="P129" s="7">
        <v>72.324754901960787</v>
      </c>
      <c r="Q129" s="22" t="s">
        <v>145</v>
      </c>
      <c r="R129" s="9">
        <v>7.4535934463855202</v>
      </c>
      <c r="U129" s="3">
        <v>18768</v>
      </c>
      <c r="V129" t="s">
        <v>35</v>
      </c>
      <c r="W129" s="2" t="s">
        <v>36</v>
      </c>
      <c r="Y129" t="s">
        <v>229</v>
      </c>
      <c r="Z129" s="21">
        <v>207</v>
      </c>
      <c r="AA129" s="21">
        <v>0</v>
      </c>
    </row>
  </sheetData>
  <conditionalFormatting sqref="A5:AA26 A43:AA84 A106:AA108 A110:AA112 I109 L109 N109 P109 R109">
    <cfRule type="expression" dxfId="11" priority="11" stopIfTrue="1">
      <formula>MOD(ROW(),4)&gt;1</formula>
    </cfRule>
    <cfRule type="expression" dxfId="10" priority="12" stopIfTrue="1">
      <formula>MOD(ROW(),4)&lt;2</formula>
    </cfRule>
  </conditionalFormatting>
  <conditionalFormatting sqref="A35:AA35">
    <cfRule type="expression" dxfId="9" priority="9" stopIfTrue="1">
      <formula>MOD(ROW(),4)&gt;1</formula>
    </cfRule>
    <cfRule type="expression" dxfId="8" priority="10" stopIfTrue="1">
      <formula>MOD(ROW(),4)&lt;2</formula>
    </cfRule>
  </conditionalFormatting>
  <conditionalFormatting sqref="A36:AA37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93:AA94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95:AA100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conditionalFormatting sqref="A121:AA12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 E.C.F.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Gooch, Liz</dc:creator>
  <cp:lastModifiedBy>Gooch, Liz</cp:lastModifiedBy>
  <dcterms:created xsi:type="dcterms:W3CDTF">2024-11-27T20:47:05Z</dcterms:created>
  <dcterms:modified xsi:type="dcterms:W3CDTF">2024-11-27T20:48:18Z</dcterms:modified>
</cp:coreProperties>
</file>